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codeName="ThisWorkbook" defaultThemeVersion="124226"/>
  <mc:AlternateContent xmlns:mc="http://schemas.openxmlformats.org/markup-compatibility/2006">
    <mc:Choice Requires="x15">
      <x15ac:absPath xmlns:x15ac="http://schemas.microsoft.com/office/spreadsheetml/2010/11/ac" url="\\TERA.univ-Lyon1.fr\homepers\sophia.hamrene\Mes documents\J-L UBALDI\2020-2021\DOCUMENTS REFERENCES INTRANET 2020-2021\"/>
    </mc:Choice>
  </mc:AlternateContent>
  <xr:revisionPtr revIDLastSave="0" documentId="8_{5C87C047-2D0D-42C2-B721-B43FA9D74901}" xr6:coauthVersionLast="36" xr6:coauthVersionMax="36" xr10:uidLastSave="{00000000-0000-0000-0000-000000000000}"/>
  <bookViews>
    <workbookView xWindow="0" yWindow="0" windowWidth="28800" windowHeight="11700" tabRatio="864" xr2:uid="{00000000-000D-0000-FFFF-FFFF00000000}"/>
  </bookViews>
  <sheets>
    <sheet name="A LIRE" sheetId="31" r:id="rId1"/>
    <sheet name="REFERENTIEL" sheetId="2" r:id="rId2"/>
    <sheet name="INFORMATIONS" sheetId="1" r:id="rId3"/>
    <sheet name="TA_1" sheetId="19" r:id="rId4"/>
    <sheet name="TA_2" sheetId="22" r:id="rId5"/>
    <sheet name="TA_3" sheetId="23" r:id="rId6"/>
    <sheet name="TA_4" sheetId="24" r:id="rId7"/>
    <sheet name="TA_5" sheetId="25" r:id="rId8"/>
    <sheet name="TA_6" sheetId="26" state="hidden" r:id="rId9"/>
    <sheet name="TA_7" sheetId="27" state="hidden" r:id="rId10"/>
    <sheet name="TA_8" sheetId="28" state="hidden" r:id="rId11"/>
    <sheet name="TA_9" sheetId="29" state="hidden" r:id="rId12"/>
    <sheet name="TA_10" sheetId="30" state="hidden" r:id="rId13"/>
    <sheet name="SYNTHESE" sheetId="3" r:id="rId14"/>
    <sheet name="SYNTHESE_GLOBALE" sheetId="37" r:id="rId15"/>
    <sheet name="EDITION_RAPPORT" sheetId="43" r:id="rId16"/>
    <sheet name="BILAN_PA" sheetId="17" r:id="rId17"/>
    <sheet name="BILAN_DU" sheetId="18" r:id="rId18"/>
    <sheet name="GESTION_COM" sheetId="44" r:id="rId19"/>
    <sheet name="DESCRIPTEURS" sheetId="33" r:id="rId20"/>
    <sheet name="DATA" sheetId="4" state="hidden" r:id="rId21"/>
    <sheet name="DATA_2" sheetId="7" state="hidden" r:id="rId22"/>
    <sheet name="COMMENTAIRES" sheetId="8" state="hidden" r:id="rId23"/>
    <sheet name="EVALUATION" sheetId="40" state="hidden" r:id="rId24"/>
  </sheets>
  <definedNames>
    <definedName name="L_ATTENDUS" localSheetId="23">EVALUATION!$B$5:$B$33</definedName>
    <definedName name="L_ATTENDUS">COMMENTAIRES!$B$3:$B$31</definedName>
    <definedName name="L_CHOIX">DATA!$B$2</definedName>
    <definedName name="L_ETABLISSEMENTS">DATA!$C$8:$C$10</definedName>
    <definedName name="L_INTERVENANTS">DATA!$A$2:$A$5</definedName>
    <definedName name="L_NIVEAUX">DATA!$C$2:$C$5</definedName>
    <definedName name="L_PARCOURS">DATA!$E$2:$E$4</definedName>
    <definedName name="LC_CONTEXTE">DATA!$F$52:$F$54</definedName>
    <definedName name="LC_ENSEIGNEMENT">DATA!$C$52:$C$53</definedName>
    <definedName name="LC_FOC">DATA!$A$52:$A$69</definedName>
    <definedName name="LC_FOC1">DATA!$A$23:$A$25</definedName>
    <definedName name="LC_FOC2">DATA!$B$23:$B$27</definedName>
    <definedName name="LC_FOC3">DATA!$C$23:$C$24</definedName>
    <definedName name="LC_FOC4">DATA!$D$23:$D$28</definedName>
    <definedName name="LC_FOC4A">DATA!$E$23:$E$24</definedName>
    <definedName name="LC_FOC4B">DATA!$G$23:$G$26</definedName>
    <definedName name="LC_SITES">DATA!$F$59:$F$61</definedName>
    <definedName name="LC_TA">DATA!$H$52:$H$61</definedName>
    <definedName name="LC_UNIV">DATA!$C$58:$C$62</definedName>
    <definedName name="TAB_COMPETENCES">DATA!$A$31:$B$48</definedName>
    <definedName name="TAB_DES_NIV_1">DATA_2!$A$3:$I$20</definedName>
    <definedName name="TAB_DES_NIV_2">DATA_2!$A$24:$I$41</definedName>
    <definedName name="TABLE_COM">COMMENTAIRES!$B$3:$N$31</definedName>
    <definedName name="TABLE_EVAL">EVALUATION!$C$4:$L$33</definedName>
    <definedName name="TABLE_INFO">EVALUATION!$C$38:$L$48</definedName>
    <definedName name="TABLE_SYNTHESE">COMMENTAIRES!$C$2:$L$45</definedName>
    <definedName name="TYPE_LECTURE">DATA!$F$2:$F$3</definedName>
  </definedNames>
  <calcPr calcId="191029" concurrentCalc="0"/>
</workbook>
</file>

<file path=xl/calcChain.xml><?xml version="1.0" encoding="utf-8"?>
<calcChain xmlns="http://schemas.openxmlformats.org/spreadsheetml/2006/main">
  <c r="A6" i="18" l="1"/>
  <c r="A6" i="17"/>
  <c r="E5" i="17"/>
  <c r="I5" i="18"/>
  <c r="E5" i="18"/>
  <c r="G6" i="18"/>
  <c r="E4" i="18"/>
  <c r="G6" i="17"/>
  <c r="C8" i="8"/>
  <c r="F16" i="44"/>
  <c r="D20" i="8"/>
  <c r="F41" i="43"/>
  <c r="L45" i="8"/>
  <c r="K45" i="8"/>
  <c r="J45" i="8"/>
  <c r="I45" i="8"/>
  <c r="H45" i="8"/>
  <c r="G45" i="8"/>
  <c r="F45" i="8"/>
  <c r="E45" i="8"/>
  <c r="D45" i="8"/>
  <c r="L44" i="8"/>
  <c r="K44" i="8"/>
  <c r="J44" i="8"/>
  <c r="I44" i="8"/>
  <c r="H44" i="8"/>
  <c r="G44" i="8"/>
  <c r="F44" i="8"/>
  <c r="E44" i="8"/>
  <c r="D44" i="8"/>
  <c r="L43" i="8"/>
  <c r="K43" i="8"/>
  <c r="J43" i="8"/>
  <c r="I43" i="8"/>
  <c r="H43" i="8"/>
  <c r="G43" i="8"/>
  <c r="F43" i="8"/>
  <c r="E43" i="8"/>
  <c r="D43" i="8"/>
  <c r="L42" i="8"/>
  <c r="K42" i="8"/>
  <c r="J42" i="8"/>
  <c r="I42" i="8"/>
  <c r="H42" i="8"/>
  <c r="G42" i="8"/>
  <c r="F42" i="8"/>
  <c r="E42" i="8"/>
  <c r="D42" i="8"/>
  <c r="D62" i="43"/>
  <c r="C43" i="8"/>
  <c r="C45" i="8"/>
  <c r="C44" i="8"/>
  <c r="C42" i="8"/>
  <c r="C31" i="8"/>
  <c r="F51" i="44"/>
  <c r="D31" i="8"/>
  <c r="E31" i="8"/>
  <c r="F31" i="8"/>
  <c r="G31" i="8"/>
  <c r="H31" i="8"/>
  <c r="I31" i="8"/>
  <c r="J31" i="8"/>
  <c r="K31" i="8"/>
  <c r="L31" i="8"/>
  <c r="L30" i="8"/>
  <c r="K30" i="8"/>
  <c r="J30" i="8"/>
  <c r="I30" i="8"/>
  <c r="H30" i="8"/>
  <c r="G30" i="8"/>
  <c r="F30" i="8"/>
  <c r="F39" i="8"/>
  <c r="E30" i="8"/>
  <c r="D30" i="8"/>
  <c r="C30" i="8"/>
  <c r="C28" i="8"/>
  <c r="F45" i="44"/>
  <c r="D28" i="8"/>
  <c r="E28" i="8"/>
  <c r="F52" i="43"/>
  <c r="F28" i="8"/>
  <c r="G28" i="8"/>
  <c r="H28" i="8"/>
  <c r="I28" i="8"/>
  <c r="J28" i="8"/>
  <c r="K28" i="8"/>
  <c r="L28" i="8"/>
  <c r="C29" i="8"/>
  <c r="D29" i="8"/>
  <c r="E29" i="8"/>
  <c r="F29" i="8"/>
  <c r="G29" i="8"/>
  <c r="H29" i="8"/>
  <c r="I29" i="8"/>
  <c r="J29" i="8"/>
  <c r="K29" i="8"/>
  <c r="L29" i="8"/>
  <c r="L27" i="8"/>
  <c r="K27" i="8"/>
  <c r="J27" i="8"/>
  <c r="I27" i="8"/>
  <c r="H27" i="8"/>
  <c r="G27" i="8"/>
  <c r="G38" i="8"/>
  <c r="F27" i="8"/>
  <c r="E27" i="8"/>
  <c r="D27" i="8"/>
  <c r="C27" i="8"/>
  <c r="C18" i="8"/>
  <c r="D18" i="8"/>
  <c r="E18" i="8"/>
  <c r="F18" i="8"/>
  <c r="G18" i="8"/>
  <c r="H18" i="8"/>
  <c r="I18" i="8"/>
  <c r="J18" i="8"/>
  <c r="K18" i="8"/>
  <c r="L18" i="8"/>
  <c r="C19" i="8"/>
  <c r="F33" i="44"/>
  <c r="D19" i="8"/>
  <c r="F40" i="43"/>
  <c r="E19" i="8"/>
  <c r="F19" i="8"/>
  <c r="G19" i="8"/>
  <c r="H19" i="8"/>
  <c r="I19" i="8"/>
  <c r="J19" i="8"/>
  <c r="K19" i="8"/>
  <c r="L19" i="8"/>
  <c r="C20" i="8"/>
  <c r="E20" i="8"/>
  <c r="F20" i="8"/>
  <c r="G20" i="8"/>
  <c r="H20" i="8"/>
  <c r="I20" i="8"/>
  <c r="J20" i="8"/>
  <c r="K20" i="8"/>
  <c r="L20" i="8"/>
  <c r="C21" i="8"/>
  <c r="D21" i="8"/>
  <c r="F35" i="44"/>
  <c r="E21" i="8"/>
  <c r="F42" i="43"/>
  <c r="F21" i="8"/>
  <c r="G21" i="8"/>
  <c r="H21" i="8"/>
  <c r="I21" i="8"/>
  <c r="J21" i="8"/>
  <c r="K21" i="8"/>
  <c r="L21" i="8"/>
  <c r="C22" i="8"/>
  <c r="D22" i="8"/>
  <c r="E22" i="8"/>
  <c r="F22" i="8"/>
  <c r="G22" i="8"/>
  <c r="H22" i="8"/>
  <c r="I22" i="8"/>
  <c r="J22" i="8"/>
  <c r="K22" i="8"/>
  <c r="L22" i="8"/>
  <c r="C23" i="8"/>
  <c r="D23" i="8"/>
  <c r="F44" i="43"/>
  <c r="E23" i="8"/>
  <c r="F23" i="8"/>
  <c r="G23" i="8"/>
  <c r="H23" i="8"/>
  <c r="I23" i="8"/>
  <c r="J23" i="8"/>
  <c r="K23" i="8"/>
  <c r="L23" i="8"/>
  <c r="C24" i="8"/>
  <c r="D24" i="8"/>
  <c r="E24" i="8"/>
  <c r="F45" i="43"/>
  <c r="F24" i="8"/>
  <c r="G24" i="8"/>
  <c r="H24" i="8"/>
  <c r="I24" i="8"/>
  <c r="J24" i="8"/>
  <c r="K24" i="8"/>
  <c r="L24" i="8"/>
  <c r="C25" i="8"/>
  <c r="D25" i="8"/>
  <c r="F39" i="44"/>
  <c r="E25" i="8"/>
  <c r="F46" i="43"/>
  <c r="F25" i="8"/>
  <c r="G25" i="8"/>
  <c r="H25" i="8"/>
  <c r="I25" i="8"/>
  <c r="J25" i="8"/>
  <c r="K25" i="8"/>
  <c r="L25" i="8"/>
  <c r="C26" i="8"/>
  <c r="D26" i="8"/>
  <c r="E26" i="8"/>
  <c r="F26" i="8"/>
  <c r="G26" i="8"/>
  <c r="H26" i="8"/>
  <c r="I26" i="8"/>
  <c r="J26" i="8"/>
  <c r="K26" i="8"/>
  <c r="L26" i="8"/>
  <c r="L17" i="8"/>
  <c r="K17" i="8"/>
  <c r="J17" i="8"/>
  <c r="I17" i="8"/>
  <c r="H17" i="8"/>
  <c r="G17" i="8"/>
  <c r="F17" i="8"/>
  <c r="E17" i="8"/>
  <c r="D17" i="8"/>
  <c r="D36" i="8"/>
  <c r="C17" i="8"/>
  <c r="C14" i="8"/>
  <c r="D14" i="8"/>
  <c r="E14" i="8"/>
  <c r="F14" i="8"/>
  <c r="G14" i="8"/>
  <c r="H14" i="8"/>
  <c r="I14" i="8"/>
  <c r="J14" i="8"/>
  <c r="K14" i="8"/>
  <c r="L14" i="8"/>
  <c r="C15" i="8"/>
  <c r="F26" i="44"/>
  <c r="D15" i="8"/>
  <c r="E15" i="8"/>
  <c r="F15" i="8"/>
  <c r="G15" i="8"/>
  <c r="H15" i="8"/>
  <c r="I15" i="8"/>
  <c r="J15" i="8"/>
  <c r="K15" i="8"/>
  <c r="L15" i="8"/>
  <c r="C16" i="8"/>
  <c r="D16" i="8"/>
  <c r="E16" i="8"/>
  <c r="F34" i="43"/>
  <c r="F16" i="8"/>
  <c r="G16" i="8"/>
  <c r="H16" i="8"/>
  <c r="I16" i="8"/>
  <c r="J16" i="8"/>
  <c r="K16" i="8"/>
  <c r="L16" i="8"/>
  <c r="L13" i="8"/>
  <c r="K13" i="8"/>
  <c r="J13" i="8"/>
  <c r="I13" i="8"/>
  <c r="H13" i="8"/>
  <c r="G13" i="8"/>
  <c r="F13" i="8"/>
  <c r="E13" i="8"/>
  <c r="D13" i="8"/>
  <c r="C13" i="8"/>
  <c r="C9" i="8"/>
  <c r="D9" i="8"/>
  <c r="E9" i="8"/>
  <c r="F9" i="8"/>
  <c r="G9" i="8"/>
  <c r="H9" i="8"/>
  <c r="I9" i="8"/>
  <c r="J9" i="8"/>
  <c r="K9" i="8"/>
  <c r="L9" i="8"/>
  <c r="C10" i="8"/>
  <c r="D10" i="8"/>
  <c r="F18" i="44"/>
  <c r="E10" i="8"/>
  <c r="F10" i="8"/>
  <c r="G10" i="8"/>
  <c r="H10" i="8"/>
  <c r="I10" i="8"/>
  <c r="J10" i="8"/>
  <c r="K10" i="8"/>
  <c r="L10" i="8"/>
  <c r="C11" i="8"/>
  <c r="F19" i="44"/>
  <c r="D11" i="8"/>
  <c r="F26" i="43"/>
  <c r="E11" i="8"/>
  <c r="F11" i="8"/>
  <c r="G11" i="8"/>
  <c r="H11" i="8"/>
  <c r="I11" i="8"/>
  <c r="J11" i="8"/>
  <c r="K11" i="8"/>
  <c r="L11" i="8"/>
  <c r="C12" i="8"/>
  <c r="F20" i="44"/>
  <c r="D12" i="8"/>
  <c r="E12" i="8"/>
  <c r="F27" i="43"/>
  <c r="F12" i="8"/>
  <c r="G12" i="8"/>
  <c r="H12" i="8"/>
  <c r="I12" i="8"/>
  <c r="J12" i="8"/>
  <c r="K12" i="8"/>
  <c r="L12" i="8"/>
  <c r="L8" i="8"/>
  <c r="K8" i="8"/>
  <c r="J8" i="8"/>
  <c r="I8" i="8"/>
  <c r="H8" i="8"/>
  <c r="G8" i="8"/>
  <c r="F8" i="8"/>
  <c r="E8" i="8"/>
  <c r="D8" i="8"/>
  <c r="F23" i="43"/>
  <c r="D34" i="8"/>
  <c r="C4" i="8"/>
  <c r="F9" i="44"/>
  <c r="D4" i="8"/>
  <c r="E4" i="8"/>
  <c r="F4" i="8"/>
  <c r="G4" i="8"/>
  <c r="H4" i="8"/>
  <c r="I4" i="8"/>
  <c r="J4" i="8"/>
  <c r="K4" i="8"/>
  <c r="L4" i="8"/>
  <c r="C5" i="8"/>
  <c r="D5" i="8"/>
  <c r="F10" i="44"/>
  <c r="E5" i="8"/>
  <c r="F5" i="8"/>
  <c r="G5" i="8"/>
  <c r="H5" i="8"/>
  <c r="I5" i="8"/>
  <c r="J5" i="8"/>
  <c r="K5" i="8"/>
  <c r="L5" i="8"/>
  <c r="C6" i="8"/>
  <c r="D6" i="8"/>
  <c r="E6" i="8"/>
  <c r="F6" i="8"/>
  <c r="G6" i="8"/>
  <c r="H6" i="8"/>
  <c r="I6" i="8"/>
  <c r="J6" i="8"/>
  <c r="K6" i="8"/>
  <c r="L6" i="8"/>
  <c r="C7" i="8"/>
  <c r="F12" i="44"/>
  <c r="D7" i="8"/>
  <c r="F19" i="43"/>
  <c r="E7" i="8"/>
  <c r="F7" i="8"/>
  <c r="G7" i="8"/>
  <c r="H7" i="8"/>
  <c r="I7" i="8"/>
  <c r="J7" i="8"/>
  <c r="K7" i="8"/>
  <c r="L7" i="8"/>
  <c r="L3" i="8"/>
  <c r="K3" i="8"/>
  <c r="J3" i="8"/>
  <c r="I3" i="8"/>
  <c r="H3" i="8"/>
  <c r="G3" i="8"/>
  <c r="F3" i="8"/>
  <c r="E3" i="8"/>
  <c r="D3" i="8"/>
  <c r="C3" i="8"/>
  <c r="D22" i="40"/>
  <c r="E41" i="43"/>
  <c r="D10" i="40"/>
  <c r="E23" i="43"/>
  <c r="D33" i="40"/>
  <c r="E33" i="40"/>
  <c r="F33" i="40"/>
  <c r="G33" i="40"/>
  <c r="H33" i="40"/>
  <c r="I33" i="40"/>
  <c r="J33" i="40"/>
  <c r="K33" i="40"/>
  <c r="L33" i="40"/>
  <c r="L32" i="40"/>
  <c r="K32" i="40"/>
  <c r="J32" i="40"/>
  <c r="I32" i="40"/>
  <c r="H32" i="40"/>
  <c r="G32" i="40"/>
  <c r="F32" i="40"/>
  <c r="E32" i="40"/>
  <c r="D32" i="40"/>
  <c r="D30" i="40"/>
  <c r="E30" i="40"/>
  <c r="F30" i="40"/>
  <c r="G30" i="40"/>
  <c r="H30" i="40"/>
  <c r="I30" i="40"/>
  <c r="J30" i="40"/>
  <c r="K30" i="40"/>
  <c r="L30" i="40"/>
  <c r="D31" i="40"/>
  <c r="E31" i="40"/>
  <c r="F31" i="40"/>
  <c r="G31" i="40"/>
  <c r="H31" i="40"/>
  <c r="I31" i="40"/>
  <c r="J31" i="40"/>
  <c r="K31" i="40"/>
  <c r="L31" i="40"/>
  <c r="L29" i="40"/>
  <c r="K29" i="40"/>
  <c r="J29" i="40"/>
  <c r="I29" i="40"/>
  <c r="H29" i="40"/>
  <c r="G29" i="40"/>
  <c r="F29" i="40"/>
  <c r="E29" i="40"/>
  <c r="D29" i="40"/>
  <c r="D20" i="40"/>
  <c r="E20" i="40"/>
  <c r="F20" i="40"/>
  <c r="G20" i="40"/>
  <c r="H20" i="40"/>
  <c r="I20" i="40"/>
  <c r="J20" i="40"/>
  <c r="K20" i="40"/>
  <c r="L20" i="40"/>
  <c r="D21" i="40"/>
  <c r="E21" i="40"/>
  <c r="F21" i="40"/>
  <c r="G21" i="40"/>
  <c r="H21" i="40"/>
  <c r="I21" i="40"/>
  <c r="J21" i="40"/>
  <c r="K21" i="40"/>
  <c r="L21" i="40"/>
  <c r="E22" i="40"/>
  <c r="F22" i="40"/>
  <c r="G22" i="40"/>
  <c r="H22" i="40"/>
  <c r="I22" i="40"/>
  <c r="J22" i="40"/>
  <c r="K22" i="40"/>
  <c r="L22" i="40"/>
  <c r="D23" i="40"/>
  <c r="E23" i="40"/>
  <c r="F23" i="40"/>
  <c r="G23" i="40"/>
  <c r="H23" i="40"/>
  <c r="I23" i="40"/>
  <c r="J23" i="40"/>
  <c r="K23" i="40"/>
  <c r="L23" i="40"/>
  <c r="D24" i="40"/>
  <c r="E24" i="40"/>
  <c r="F24" i="40"/>
  <c r="G24" i="40"/>
  <c r="H24" i="40"/>
  <c r="I24" i="40"/>
  <c r="J24" i="40"/>
  <c r="K24" i="40"/>
  <c r="L24" i="40"/>
  <c r="D25" i="40"/>
  <c r="E25" i="40"/>
  <c r="F25" i="40"/>
  <c r="G25" i="40"/>
  <c r="H25" i="40"/>
  <c r="I25" i="40"/>
  <c r="J25" i="40"/>
  <c r="K25" i="40"/>
  <c r="L25" i="40"/>
  <c r="D26" i="40"/>
  <c r="E45" i="43"/>
  <c r="E26" i="40"/>
  <c r="F26" i="40"/>
  <c r="G26" i="40"/>
  <c r="H26" i="40"/>
  <c r="I26" i="40"/>
  <c r="J26" i="40"/>
  <c r="K26" i="40"/>
  <c r="L26" i="40"/>
  <c r="D27" i="40"/>
  <c r="E27" i="40"/>
  <c r="F27" i="40"/>
  <c r="G27" i="40"/>
  <c r="H27" i="40"/>
  <c r="I27" i="40"/>
  <c r="J27" i="40"/>
  <c r="K27" i="40"/>
  <c r="L27" i="40"/>
  <c r="D28" i="40"/>
  <c r="E28" i="40"/>
  <c r="F28" i="40"/>
  <c r="G28" i="40"/>
  <c r="H28" i="40"/>
  <c r="I28" i="40"/>
  <c r="J28" i="40"/>
  <c r="K28" i="40"/>
  <c r="L28" i="40"/>
  <c r="D19" i="40"/>
  <c r="L19" i="40"/>
  <c r="K19" i="40"/>
  <c r="J19" i="40"/>
  <c r="I19" i="40"/>
  <c r="H19" i="40"/>
  <c r="G19" i="40"/>
  <c r="F19" i="40"/>
  <c r="E19" i="40"/>
  <c r="D16" i="40"/>
  <c r="E16" i="40"/>
  <c r="F16" i="40"/>
  <c r="G16" i="40"/>
  <c r="H16" i="40"/>
  <c r="I16" i="40"/>
  <c r="J16" i="40"/>
  <c r="K16" i="40"/>
  <c r="L16" i="40"/>
  <c r="D17" i="40"/>
  <c r="E17" i="40"/>
  <c r="F17" i="40"/>
  <c r="G17" i="40"/>
  <c r="H17" i="40"/>
  <c r="I17" i="40"/>
  <c r="J17" i="40"/>
  <c r="K17" i="40"/>
  <c r="L17" i="40"/>
  <c r="D18" i="40"/>
  <c r="E34" i="43"/>
  <c r="E18" i="40"/>
  <c r="F18" i="40"/>
  <c r="G18" i="40"/>
  <c r="H18" i="40"/>
  <c r="I18" i="40"/>
  <c r="J18" i="40"/>
  <c r="K18" i="40"/>
  <c r="L18" i="40"/>
  <c r="L15" i="40"/>
  <c r="K15" i="40"/>
  <c r="J15" i="40"/>
  <c r="I15" i="40"/>
  <c r="H15" i="40"/>
  <c r="G15" i="40"/>
  <c r="F15" i="40"/>
  <c r="E15" i="40"/>
  <c r="D15" i="40"/>
  <c r="D11" i="40"/>
  <c r="E11" i="40"/>
  <c r="F11" i="40"/>
  <c r="G11" i="40"/>
  <c r="H11" i="40"/>
  <c r="I11" i="40"/>
  <c r="J11" i="40"/>
  <c r="K11" i="40"/>
  <c r="L11" i="40"/>
  <c r="D12" i="40"/>
  <c r="E12" i="40"/>
  <c r="F12" i="40"/>
  <c r="G12" i="40"/>
  <c r="H12" i="40"/>
  <c r="I12" i="40"/>
  <c r="J12" i="40"/>
  <c r="K12" i="40"/>
  <c r="L12" i="40"/>
  <c r="D13" i="40"/>
  <c r="E13" i="40"/>
  <c r="F13" i="40"/>
  <c r="G13" i="40"/>
  <c r="H13" i="40"/>
  <c r="I13" i="40"/>
  <c r="J13" i="40"/>
  <c r="K13" i="40"/>
  <c r="L13" i="40"/>
  <c r="D14" i="40"/>
  <c r="E14" i="40"/>
  <c r="F14" i="40"/>
  <c r="G14" i="40"/>
  <c r="H14" i="40"/>
  <c r="I14" i="40"/>
  <c r="J14" i="40"/>
  <c r="K14" i="40"/>
  <c r="L14" i="40"/>
  <c r="L10" i="40"/>
  <c r="K10" i="40"/>
  <c r="J10" i="40"/>
  <c r="I10" i="40"/>
  <c r="H10" i="40"/>
  <c r="G10" i="40"/>
  <c r="F10" i="40"/>
  <c r="E10" i="40"/>
  <c r="D6" i="40"/>
  <c r="E6" i="40"/>
  <c r="F6" i="40"/>
  <c r="G6" i="40"/>
  <c r="H6" i="40"/>
  <c r="I6" i="40"/>
  <c r="J6" i="40"/>
  <c r="K6" i="40"/>
  <c r="L6" i="40"/>
  <c r="D7" i="40"/>
  <c r="E7" i="40"/>
  <c r="F7" i="40"/>
  <c r="G7" i="40"/>
  <c r="H7" i="40"/>
  <c r="I7" i="40"/>
  <c r="J7" i="40"/>
  <c r="K7" i="40"/>
  <c r="L7" i="40"/>
  <c r="D8" i="40"/>
  <c r="E8" i="40"/>
  <c r="F8" i="40"/>
  <c r="G8" i="40"/>
  <c r="H8" i="40"/>
  <c r="I8" i="40"/>
  <c r="J8" i="40"/>
  <c r="K8" i="40"/>
  <c r="L8" i="40"/>
  <c r="D9" i="40"/>
  <c r="E9" i="40"/>
  <c r="F9" i="40"/>
  <c r="G9" i="40"/>
  <c r="H9" i="40"/>
  <c r="I9" i="40"/>
  <c r="J9" i="40"/>
  <c r="K9" i="40"/>
  <c r="L9" i="40"/>
  <c r="C33" i="40"/>
  <c r="C32" i="40"/>
  <c r="E57" i="43"/>
  <c r="C30" i="40"/>
  <c r="E52" i="43"/>
  <c r="C31" i="40"/>
  <c r="E53" i="43"/>
  <c r="C29" i="40"/>
  <c r="E51" i="43"/>
  <c r="C20" i="40"/>
  <c r="C21" i="40"/>
  <c r="C22" i="40"/>
  <c r="C23" i="40"/>
  <c r="C24" i="40"/>
  <c r="E43" i="43"/>
  <c r="C25" i="40"/>
  <c r="E44" i="43"/>
  <c r="C26" i="40"/>
  <c r="C27" i="40"/>
  <c r="E46" i="43"/>
  <c r="C28" i="40"/>
  <c r="C19" i="40"/>
  <c r="C16" i="40"/>
  <c r="E32" i="43"/>
  <c r="C17" i="40"/>
  <c r="C18" i="40"/>
  <c r="C15" i="40"/>
  <c r="E31" i="43"/>
  <c r="C11" i="40"/>
  <c r="E24" i="43"/>
  <c r="C12" i="40"/>
  <c r="E25" i="43"/>
  <c r="C13" i="40"/>
  <c r="C14" i="40"/>
  <c r="C10" i="40"/>
  <c r="C6" i="40"/>
  <c r="C7" i="40"/>
  <c r="E17" i="43"/>
  <c r="C8" i="40"/>
  <c r="E18" i="43"/>
  <c r="C9" i="40"/>
  <c r="E19" i="43"/>
  <c r="L5" i="40"/>
  <c r="K5" i="40"/>
  <c r="J5" i="40"/>
  <c r="I5" i="40"/>
  <c r="H5" i="40"/>
  <c r="G5" i="40"/>
  <c r="F5" i="40"/>
  <c r="E5" i="40"/>
  <c r="D5" i="40"/>
  <c r="C5" i="40"/>
  <c r="G40" i="40"/>
  <c r="H40" i="40"/>
  <c r="I40" i="40"/>
  <c r="J40" i="40"/>
  <c r="K40" i="40"/>
  <c r="L40" i="40"/>
  <c r="G41" i="40"/>
  <c r="H41" i="40"/>
  <c r="I41" i="40"/>
  <c r="J41" i="40"/>
  <c r="K41" i="40"/>
  <c r="L41" i="40"/>
  <c r="G42" i="40"/>
  <c r="H42" i="40"/>
  <c r="I42" i="40"/>
  <c r="J42" i="40"/>
  <c r="K42" i="40"/>
  <c r="L42" i="40"/>
  <c r="G43" i="40"/>
  <c r="H43" i="40"/>
  <c r="I43" i="40"/>
  <c r="J43" i="40"/>
  <c r="K43" i="40"/>
  <c r="L43" i="40"/>
  <c r="L39" i="40"/>
  <c r="K39" i="40"/>
  <c r="J39" i="40"/>
  <c r="I39" i="40"/>
  <c r="H39" i="40"/>
  <c r="D40" i="40"/>
  <c r="E40" i="40"/>
  <c r="F40" i="40"/>
  <c r="D41" i="40"/>
  <c r="E41" i="40"/>
  <c r="F41" i="40"/>
  <c r="D42" i="40"/>
  <c r="D8" i="43"/>
  <c r="E42" i="40"/>
  <c r="F42" i="40"/>
  <c r="D43" i="40"/>
  <c r="E43" i="40"/>
  <c r="F43" i="40"/>
  <c r="F39" i="40"/>
  <c r="E39" i="40"/>
  <c r="D39" i="40"/>
  <c r="C40" i="40"/>
  <c r="C41" i="40"/>
  <c r="D7" i="43"/>
  <c r="C42" i="40"/>
  <c r="C43" i="40"/>
  <c r="C39" i="40"/>
  <c r="G39" i="40"/>
  <c r="D6" i="43"/>
  <c r="T59" i="37"/>
  <c r="T58" i="37"/>
  <c r="T57" i="37"/>
  <c r="T56" i="37"/>
  <c r="T55" i="37"/>
  <c r="T54" i="37"/>
  <c r="T53" i="37"/>
  <c r="T52" i="37"/>
  <c r="T51" i="37"/>
  <c r="T50" i="37"/>
  <c r="L59" i="37"/>
  <c r="L58" i="37"/>
  <c r="L57" i="37"/>
  <c r="L56" i="37"/>
  <c r="L55" i="37"/>
  <c r="L54" i="37"/>
  <c r="L53" i="37"/>
  <c r="L52" i="37"/>
  <c r="L51" i="37"/>
  <c r="L50" i="37"/>
  <c r="B59" i="37"/>
  <c r="B58" i="37"/>
  <c r="B57" i="37"/>
  <c r="B56" i="37"/>
  <c r="B55" i="37"/>
  <c r="B54" i="37"/>
  <c r="B53" i="37"/>
  <c r="B52" i="37"/>
  <c r="B51" i="37"/>
  <c r="B50" i="37"/>
  <c r="A31" i="37"/>
  <c r="A1" i="37"/>
  <c r="J23" i="37"/>
  <c r="J17" i="37"/>
  <c r="J18" i="37"/>
  <c r="J19" i="37"/>
  <c r="J20" i="37"/>
  <c r="J22" i="37"/>
  <c r="J16" i="37"/>
  <c r="J11" i="37"/>
  <c r="J12" i="37"/>
  <c r="J13" i="37"/>
  <c r="J14" i="37"/>
  <c r="J10" i="37"/>
  <c r="J4" i="37"/>
  <c r="J5" i="37"/>
  <c r="J6" i="37"/>
  <c r="J7" i="37"/>
  <c r="J8" i="37"/>
  <c r="J3" i="37"/>
  <c r="J39" i="8"/>
  <c r="F34" i="8"/>
  <c r="D71" i="43"/>
  <c r="D68" i="43"/>
  <c r="D65" i="43"/>
  <c r="E27" i="43"/>
  <c r="E38" i="43"/>
  <c r="E40" i="43"/>
  <c r="E26" i="43"/>
  <c r="E47" i="43"/>
  <c r="E15" i="43"/>
  <c r="F16" i="43"/>
  <c r="F33" i="43"/>
  <c r="F58" i="43"/>
  <c r="E16" i="43"/>
  <c r="E33" i="43"/>
  <c r="E42" i="43"/>
  <c r="E58" i="43"/>
  <c r="F51" i="43"/>
  <c r="F11" i="44"/>
  <c r="F24" i="44"/>
  <c r="C37" i="8"/>
  <c r="F27" i="44"/>
  <c r="F40" i="44"/>
  <c r="F36" i="44"/>
  <c r="C39" i="8"/>
  <c r="F50" i="44"/>
  <c r="C38" i="8"/>
  <c r="F37" i="44"/>
  <c r="C35" i="8"/>
  <c r="C34" i="8"/>
  <c r="F17" i="44"/>
  <c r="F25" i="44"/>
  <c r="F38" i="44"/>
  <c r="F34" i="44"/>
  <c r="F46" i="44"/>
  <c r="F8" i="44"/>
  <c r="C36" i="8"/>
  <c r="F32" i="44"/>
  <c r="F44" i="44"/>
  <c r="L35" i="8"/>
  <c r="L37" i="8"/>
  <c r="I38" i="8"/>
  <c r="D33" i="8"/>
  <c r="D35" i="8"/>
  <c r="D37" i="8"/>
  <c r="F17" i="43"/>
  <c r="F24" i="43"/>
  <c r="F31" i="43"/>
  <c r="F38" i="43"/>
  <c r="F53" i="43"/>
  <c r="I37" i="8"/>
  <c r="D38" i="8"/>
  <c r="E36" i="8"/>
  <c r="F33" i="8"/>
  <c r="F35" i="8"/>
  <c r="F36" i="8"/>
  <c r="F37" i="8"/>
  <c r="F38" i="8"/>
  <c r="F40" i="8"/>
  <c r="H34" i="8"/>
  <c r="K35" i="8"/>
  <c r="G35" i="8"/>
  <c r="K37" i="8"/>
  <c r="G37" i="8"/>
  <c r="J38" i="8"/>
  <c r="D39" i="8"/>
  <c r="F18" i="43"/>
  <c r="F25" i="43"/>
  <c r="F32" i="43"/>
  <c r="F39" i="43"/>
  <c r="F43" i="43"/>
  <c r="F47" i="43"/>
  <c r="F57" i="43"/>
  <c r="F31" i="44"/>
  <c r="E39" i="43"/>
  <c r="D5" i="43"/>
  <c r="H37" i="8"/>
  <c r="F15" i="43"/>
  <c r="J33" i="8"/>
  <c r="J34" i="8"/>
  <c r="J37" i="8"/>
  <c r="J36" i="8"/>
  <c r="L38" i="8"/>
  <c r="N43" i="8"/>
  <c r="I58" i="44"/>
  <c r="E58" i="44"/>
  <c r="N42" i="8"/>
  <c r="I55" i="44"/>
  <c r="E55" i="44"/>
  <c r="N45" i="8"/>
  <c r="I64" i="44"/>
  <c r="E64" i="44"/>
  <c r="N44" i="8"/>
  <c r="I61" i="44"/>
  <c r="E61" i="44"/>
  <c r="L39" i="8"/>
  <c r="L36" i="8"/>
  <c r="L34" i="8"/>
  <c r="L33" i="8"/>
  <c r="K39" i="8"/>
  <c r="K38" i="8"/>
  <c r="K36" i="8"/>
  <c r="K34" i="8"/>
  <c r="K33" i="8"/>
  <c r="J35" i="8"/>
  <c r="I39" i="8"/>
  <c r="I36" i="8"/>
  <c r="N25" i="8"/>
  <c r="I39" i="44"/>
  <c r="N23" i="8"/>
  <c r="I37" i="44"/>
  <c r="I35" i="8"/>
  <c r="N12" i="8"/>
  <c r="I20" i="44"/>
  <c r="N10" i="8"/>
  <c r="I18" i="44"/>
  <c r="I34" i="8"/>
  <c r="N4" i="8"/>
  <c r="I9" i="44"/>
  <c r="I33" i="8"/>
  <c r="N6" i="8"/>
  <c r="I11" i="44"/>
  <c r="H39" i="8"/>
  <c r="H38" i="8"/>
  <c r="H36" i="8"/>
  <c r="N21" i="8"/>
  <c r="I35" i="44"/>
  <c r="H35" i="8"/>
  <c r="H33" i="8"/>
  <c r="N31" i="8"/>
  <c r="I51" i="44"/>
  <c r="G39" i="8"/>
  <c r="N19" i="8"/>
  <c r="I33" i="44"/>
  <c r="G36" i="8"/>
  <c r="N16" i="8"/>
  <c r="I27" i="44"/>
  <c r="N14" i="8"/>
  <c r="I25" i="44"/>
  <c r="N15" i="8"/>
  <c r="I26" i="44"/>
  <c r="N11" i="8"/>
  <c r="I19" i="44"/>
  <c r="N9" i="8"/>
  <c r="I17" i="44"/>
  <c r="G34" i="8"/>
  <c r="G33" i="8"/>
  <c r="N7" i="8"/>
  <c r="I12" i="44"/>
  <c r="N5" i="8"/>
  <c r="I10" i="44"/>
  <c r="N30" i="8"/>
  <c r="I50" i="44"/>
  <c r="N28" i="8"/>
  <c r="I45" i="44"/>
  <c r="N29" i="8"/>
  <c r="I46" i="44"/>
  <c r="N27" i="8"/>
  <c r="I44" i="44"/>
  <c r="N26" i="8"/>
  <c r="I40" i="44"/>
  <c r="N24" i="8"/>
  <c r="I38" i="44"/>
  <c r="N22" i="8"/>
  <c r="I36" i="44"/>
  <c r="N20" i="8"/>
  <c r="I34" i="44"/>
  <c r="N18" i="8"/>
  <c r="I32" i="44"/>
  <c r="N13" i="8"/>
  <c r="I24" i="44"/>
  <c r="N8" i="8"/>
  <c r="I16" i="44"/>
  <c r="E39" i="8"/>
  <c r="E38" i="8"/>
  <c r="E37" i="8"/>
  <c r="N17" i="8"/>
  <c r="I31" i="44"/>
  <c r="E35" i="8"/>
  <c r="E34" i="8"/>
  <c r="E33" i="8"/>
  <c r="N3" i="8"/>
  <c r="I8" i="44"/>
  <c r="C33" i="8"/>
  <c r="C40" i="8"/>
  <c r="M15" i="33"/>
  <c r="C15" i="33"/>
  <c r="M14" i="33"/>
  <c r="C14" i="33"/>
  <c r="M13" i="33"/>
  <c r="C13" i="33"/>
  <c r="M12" i="33"/>
  <c r="C12" i="33"/>
  <c r="M11" i="33"/>
  <c r="C11" i="33"/>
  <c r="M10" i="33"/>
  <c r="C10" i="33"/>
  <c r="F6" i="33"/>
  <c r="D160" i="3"/>
  <c r="D144" i="3"/>
  <c r="D128" i="3"/>
  <c r="D112" i="3"/>
  <c r="D96" i="3"/>
  <c r="D80" i="3"/>
  <c r="D64" i="3"/>
  <c r="D48" i="3"/>
  <c r="D32" i="3"/>
  <c r="D16" i="3"/>
  <c r="I40" i="8"/>
  <c r="J40" i="8"/>
  <c r="D40" i="8"/>
  <c r="L40" i="8"/>
  <c r="K40" i="8"/>
  <c r="H40" i="8"/>
  <c r="G40" i="8"/>
  <c r="E40" i="8"/>
  <c r="M17" i="33"/>
  <c r="C17" i="33"/>
  <c r="C27" i="18"/>
  <c r="H27" i="18"/>
  <c r="C26" i="17"/>
  <c r="H26" i="17"/>
  <c r="E4" i="17"/>
  <c r="J3" i="30"/>
  <c r="J3" i="29"/>
  <c r="J3" i="28"/>
  <c r="J3" i="27"/>
  <c r="J3" i="26"/>
  <c r="J3" i="25"/>
  <c r="J3" i="24"/>
  <c r="J3" i="23"/>
  <c r="J3" i="22"/>
  <c r="J3" i="19"/>
  <c r="H155" i="3"/>
  <c r="H139" i="3"/>
  <c r="H123" i="3"/>
  <c r="H107" i="3"/>
  <c r="H75" i="3"/>
  <c r="H59" i="3"/>
  <c r="H43" i="3"/>
  <c r="AJ152" i="3"/>
  <c r="AI152" i="3"/>
  <c r="AH152" i="3"/>
  <c r="AG152" i="3"/>
  <c r="AF152" i="3"/>
  <c r="AE152" i="3"/>
  <c r="AD152" i="3"/>
  <c r="AC152" i="3"/>
  <c r="AB152" i="3"/>
  <c r="AA152" i="3"/>
  <c r="Z152" i="3"/>
  <c r="Y152" i="3"/>
  <c r="X152" i="3"/>
  <c r="W152" i="3"/>
  <c r="V152" i="3"/>
  <c r="U152" i="3"/>
  <c r="T152" i="3"/>
  <c r="S152" i="3"/>
  <c r="R152" i="3"/>
  <c r="Q152" i="3"/>
  <c r="P152" i="3"/>
  <c r="O152" i="3"/>
  <c r="N152" i="3"/>
  <c r="M152" i="3"/>
  <c r="L152" i="3"/>
  <c r="K152" i="3"/>
  <c r="J152" i="3"/>
  <c r="I152" i="3"/>
  <c r="H152" i="3"/>
  <c r="AJ151" i="3"/>
  <c r="AD46" i="37"/>
  <c r="AI151" i="3"/>
  <c r="AC46" i="37"/>
  <c r="AH151" i="3"/>
  <c r="AB46" i="37"/>
  <c r="AG151" i="3"/>
  <c r="AA46" i="37"/>
  <c r="AF151" i="3"/>
  <c r="Z46" i="37"/>
  <c r="AE151" i="3"/>
  <c r="Y46" i="37"/>
  <c r="AD151" i="3"/>
  <c r="X46" i="37"/>
  <c r="AC151" i="3"/>
  <c r="W46" i="37"/>
  <c r="AB151" i="3"/>
  <c r="V46" i="37"/>
  <c r="AA151" i="3"/>
  <c r="U46" i="37"/>
  <c r="Z151" i="3"/>
  <c r="T46" i="37"/>
  <c r="Y151" i="3"/>
  <c r="S46" i="37"/>
  <c r="X151" i="3"/>
  <c r="R46" i="37"/>
  <c r="W151" i="3"/>
  <c r="Q46" i="37"/>
  <c r="V151" i="3"/>
  <c r="P46" i="37"/>
  <c r="U151" i="3"/>
  <c r="O46" i="37"/>
  <c r="T151" i="3"/>
  <c r="N46" i="37"/>
  <c r="S151" i="3"/>
  <c r="M46" i="37"/>
  <c r="R151" i="3"/>
  <c r="L46" i="37"/>
  <c r="Q151" i="3"/>
  <c r="K46" i="37"/>
  <c r="P151" i="3"/>
  <c r="J46" i="37"/>
  <c r="O151" i="3"/>
  <c r="I46" i="37"/>
  <c r="N151" i="3"/>
  <c r="H46" i="37"/>
  <c r="M151" i="3"/>
  <c r="G46" i="37"/>
  <c r="L151" i="3"/>
  <c r="F46" i="37"/>
  <c r="K151" i="3"/>
  <c r="E46" i="37"/>
  <c r="J151" i="3"/>
  <c r="D46" i="37"/>
  <c r="I151" i="3"/>
  <c r="C46" i="37"/>
  <c r="H151" i="3"/>
  <c r="B46" i="37"/>
  <c r="AJ136" i="3"/>
  <c r="AI136" i="3"/>
  <c r="AH136" i="3"/>
  <c r="AG136" i="3"/>
  <c r="AF136" i="3"/>
  <c r="AE136" i="3"/>
  <c r="AD136" i="3"/>
  <c r="AC136" i="3"/>
  <c r="AB136" i="3"/>
  <c r="AA136" i="3"/>
  <c r="Z136" i="3"/>
  <c r="Y136" i="3"/>
  <c r="X136" i="3"/>
  <c r="W136" i="3"/>
  <c r="V136" i="3"/>
  <c r="U136" i="3"/>
  <c r="T136" i="3"/>
  <c r="S136" i="3"/>
  <c r="R136" i="3"/>
  <c r="Q136" i="3"/>
  <c r="P136" i="3"/>
  <c r="O136" i="3"/>
  <c r="N136" i="3"/>
  <c r="M136" i="3"/>
  <c r="L136" i="3"/>
  <c r="K136" i="3"/>
  <c r="J136" i="3"/>
  <c r="I136" i="3"/>
  <c r="H136" i="3"/>
  <c r="AJ135" i="3"/>
  <c r="AD45" i="37"/>
  <c r="AI135" i="3"/>
  <c r="AC45" i="37"/>
  <c r="AH135" i="3"/>
  <c r="AB45" i="37"/>
  <c r="AG135" i="3"/>
  <c r="AA45" i="37"/>
  <c r="AF135" i="3"/>
  <c r="Z45" i="37"/>
  <c r="AE135" i="3"/>
  <c r="Y45" i="37"/>
  <c r="AD135" i="3"/>
  <c r="X45" i="37"/>
  <c r="AC135" i="3"/>
  <c r="W45" i="37"/>
  <c r="AB135" i="3"/>
  <c r="V45" i="37"/>
  <c r="AA135" i="3"/>
  <c r="U45" i="37"/>
  <c r="Z135" i="3"/>
  <c r="T45" i="37"/>
  <c r="Y135" i="3"/>
  <c r="S45" i="37"/>
  <c r="X135" i="3"/>
  <c r="R45" i="37"/>
  <c r="W135" i="3"/>
  <c r="Q45" i="37"/>
  <c r="V135" i="3"/>
  <c r="P45" i="37"/>
  <c r="U135" i="3"/>
  <c r="O45" i="37"/>
  <c r="T135" i="3"/>
  <c r="N45" i="37"/>
  <c r="S135" i="3"/>
  <c r="M45" i="37"/>
  <c r="R135" i="3"/>
  <c r="L45" i="37"/>
  <c r="Q135" i="3"/>
  <c r="K45" i="37"/>
  <c r="P135" i="3"/>
  <c r="J45" i="37"/>
  <c r="O135" i="3"/>
  <c r="I45" i="37"/>
  <c r="N135" i="3"/>
  <c r="H45" i="37"/>
  <c r="M135" i="3"/>
  <c r="G45" i="37"/>
  <c r="L135" i="3"/>
  <c r="F45" i="37"/>
  <c r="K135" i="3"/>
  <c r="E45" i="37"/>
  <c r="J135" i="3"/>
  <c r="D45" i="37"/>
  <c r="I135" i="3"/>
  <c r="C45" i="37"/>
  <c r="H135" i="3"/>
  <c r="B45" i="37"/>
  <c r="AJ120" i="3"/>
  <c r="AI120" i="3"/>
  <c r="AH120" i="3"/>
  <c r="AG120" i="3"/>
  <c r="AF120" i="3"/>
  <c r="AE120" i="3"/>
  <c r="AD120" i="3"/>
  <c r="AC120" i="3"/>
  <c r="AB120" i="3"/>
  <c r="AA120" i="3"/>
  <c r="Z120" i="3"/>
  <c r="Y120" i="3"/>
  <c r="X120" i="3"/>
  <c r="W120" i="3"/>
  <c r="V120" i="3"/>
  <c r="U120" i="3"/>
  <c r="T120" i="3"/>
  <c r="S120" i="3"/>
  <c r="R120" i="3"/>
  <c r="Q120" i="3"/>
  <c r="P120" i="3"/>
  <c r="O120" i="3"/>
  <c r="N120" i="3"/>
  <c r="M120" i="3"/>
  <c r="L120" i="3"/>
  <c r="K120" i="3"/>
  <c r="J120" i="3"/>
  <c r="I120" i="3"/>
  <c r="H120" i="3"/>
  <c r="AJ119" i="3"/>
  <c r="AD44" i="37"/>
  <c r="AI119" i="3"/>
  <c r="AC44" i="37"/>
  <c r="AH119" i="3"/>
  <c r="AB44" i="37"/>
  <c r="AG119" i="3"/>
  <c r="AA44" i="37"/>
  <c r="AF119" i="3"/>
  <c r="Z44" i="37"/>
  <c r="AE119" i="3"/>
  <c r="Y44" i="37"/>
  <c r="AD119" i="3"/>
  <c r="X44" i="37"/>
  <c r="AC119" i="3"/>
  <c r="W44" i="37"/>
  <c r="AB119" i="3"/>
  <c r="V44" i="37"/>
  <c r="AA119" i="3"/>
  <c r="U44" i="37"/>
  <c r="Z119" i="3"/>
  <c r="T44" i="37"/>
  <c r="Y119" i="3"/>
  <c r="S44" i="37"/>
  <c r="X119" i="3"/>
  <c r="R44" i="37"/>
  <c r="W119" i="3"/>
  <c r="Q44" i="37"/>
  <c r="V119" i="3"/>
  <c r="P44" i="37"/>
  <c r="U119" i="3"/>
  <c r="O44" i="37"/>
  <c r="T119" i="3"/>
  <c r="N44" i="37"/>
  <c r="S119" i="3"/>
  <c r="M44" i="37"/>
  <c r="R119" i="3"/>
  <c r="L44" i="37"/>
  <c r="Q119" i="3"/>
  <c r="K44" i="37"/>
  <c r="P119" i="3"/>
  <c r="J44" i="37"/>
  <c r="O119" i="3"/>
  <c r="I44" i="37"/>
  <c r="N119" i="3"/>
  <c r="H44" i="37"/>
  <c r="M119" i="3"/>
  <c r="G44" i="37"/>
  <c r="L119" i="3"/>
  <c r="F44" i="37"/>
  <c r="K119" i="3"/>
  <c r="E44" i="37"/>
  <c r="J119" i="3"/>
  <c r="D44" i="37"/>
  <c r="I119" i="3"/>
  <c r="C44" i="37"/>
  <c r="H119" i="3"/>
  <c r="B44" i="37"/>
  <c r="AJ104" i="3"/>
  <c r="AI104" i="3"/>
  <c r="AH104" i="3"/>
  <c r="AG104" i="3"/>
  <c r="AF104" i="3"/>
  <c r="AE104" i="3"/>
  <c r="AD104" i="3"/>
  <c r="AC104" i="3"/>
  <c r="AB104" i="3"/>
  <c r="AA104" i="3"/>
  <c r="Z104" i="3"/>
  <c r="Y104" i="3"/>
  <c r="X104" i="3"/>
  <c r="W104" i="3"/>
  <c r="V104" i="3"/>
  <c r="U104" i="3"/>
  <c r="T104" i="3"/>
  <c r="S104" i="3"/>
  <c r="R104" i="3"/>
  <c r="Q104" i="3"/>
  <c r="P104" i="3"/>
  <c r="O104" i="3"/>
  <c r="N104" i="3"/>
  <c r="M104" i="3"/>
  <c r="L104" i="3"/>
  <c r="K104" i="3"/>
  <c r="J104" i="3"/>
  <c r="I104" i="3"/>
  <c r="H104" i="3"/>
  <c r="AJ103" i="3"/>
  <c r="AD43" i="37"/>
  <c r="AI103" i="3"/>
  <c r="AC43" i="37"/>
  <c r="AH103" i="3"/>
  <c r="AB43" i="37"/>
  <c r="AG103" i="3"/>
  <c r="AA43" i="37"/>
  <c r="AF103" i="3"/>
  <c r="Z43" i="37"/>
  <c r="AE103" i="3"/>
  <c r="Y43" i="37"/>
  <c r="AD103" i="3"/>
  <c r="X43" i="37"/>
  <c r="AC103" i="3"/>
  <c r="W43" i="37"/>
  <c r="AB103" i="3"/>
  <c r="V43" i="37"/>
  <c r="AA103" i="3"/>
  <c r="U43" i="37"/>
  <c r="Z103" i="3"/>
  <c r="T43" i="37"/>
  <c r="Y103" i="3"/>
  <c r="S43" i="37"/>
  <c r="X103" i="3"/>
  <c r="R43" i="37"/>
  <c r="W103" i="3"/>
  <c r="Q43" i="37"/>
  <c r="V103" i="3"/>
  <c r="P43" i="37"/>
  <c r="U103" i="3"/>
  <c r="O43" i="37"/>
  <c r="T103" i="3"/>
  <c r="N43" i="37"/>
  <c r="S103" i="3"/>
  <c r="M43" i="37"/>
  <c r="R103" i="3"/>
  <c r="L43" i="37"/>
  <c r="Q103" i="3"/>
  <c r="K43" i="37"/>
  <c r="P103" i="3"/>
  <c r="J43" i="37"/>
  <c r="O103" i="3"/>
  <c r="I43" i="37"/>
  <c r="N103" i="3"/>
  <c r="H43" i="37"/>
  <c r="M103" i="3"/>
  <c r="G43" i="37"/>
  <c r="L103" i="3"/>
  <c r="F43" i="37"/>
  <c r="K103" i="3"/>
  <c r="E43" i="37"/>
  <c r="J103" i="3"/>
  <c r="D43" i="37"/>
  <c r="I103" i="3"/>
  <c r="C43" i="37"/>
  <c r="H103" i="3"/>
  <c r="B43" i="37"/>
  <c r="AJ88" i="3"/>
  <c r="AI88" i="3"/>
  <c r="AH88" i="3"/>
  <c r="AG88" i="3"/>
  <c r="AF88" i="3"/>
  <c r="AE88" i="3"/>
  <c r="AD88" i="3"/>
  <c r="AC88" i="3"/>
  <c r="AB88" i="3"/>
  <c r="AA88" i="3"/>
  <c r="Z88" i="3"/>
  <c r="Y88" i="3"/>
  <c r="X88" i="3"/>
  <c r="W88" i="3"/>
  <c r="V88" i="3"/>
  <c r="U88" i="3"/>
  <c r="T88" i="3"/>
  <c r="S88" i="3"/>
  <c r="R88" i="3"/>
  <c r="Q88" i="3"/>
  <c r="P88" i="3"/>
  <c r="O88" i="3"/>
  <c r="N88" i="3"/>
  <c r="M88" i="3"/>
  <c r="L88" i="3"/>
  <c r="K88" i="3"/>
  <c r="J88" i="3"/>
  <c r="I88" i="3"/>
  <c r="H88" i="3"/>
  <c r="AJ87" i="3"/>
  <c r="AD42" i="37"/>
  <c r="AI87" i="3"/>
  <c r="AC42" i="37"/>
  <c r="AH87" i="3"/>
  <c r="AB42" i="37"/>
  <c r="AG87" i="3"/>
  <c r="AA42" i="37"/>
  <c r="AF87" i="3"/>
  <c r="Z42" i="37"/>
  <c r="AE87" i="3"/>
  <c r="Y42" i="37"/>
  <c r="AD87" i="3"/>
  <c r="X42" i="37"/>
  <c r="AC87" i="3"/>
  <c r="W42" i="37"/>
  <c r="AB87" i="3"/>
  <c r="V42" i="37"/>
  <c r="AA87" i="3"/>
  <c r="U42" i="37"/>
  <c r="Z87" i="3"/>
  <c r="T42" i="37"/>
  <c r="Y87" i="3"/>
  <c r="S42" i="37"/>
  <c r="X87" i="3"/>
  <c r="R42" i="37"/>
  <c r="W87" i="3"/>
  <c r="Q42" i="37"/>
  <c r="V87" i="3"/>
  <c r="P42" i="37"/>
  <c r="U87" i="3"/>
  <c r="O42" i="37"/>
  <c r="T87" i="3"/>
  <c r="N42" i="37"/>
  <c r="S87" i="3"/>
  <c r="M42" i="37"/>
  <c r="R87" i="3"/>
  <c r="L42" i="37"/>
  <c r="Q87" i="3"/>
  <c r="K42" i="37"/>
  <c r="P87" i="3"/>
  <c r="J42" i="37"/>
  <c r="O87" i="3"/>
  <c r="I42" i="37"/>
  <c r="N87" i="3"/>
  <c r="H42" i="37"/>
  <c r="M87" i="3"/>
  <c r="G42" i="37"/>
  <c r="L87" i="3"/>
  <c r="F42" i="37"/>
  <c r="K87" i="3"/>
  <c r="E42" i="37"/>
  <c r="J87" i="3"/>
  <c r="D42" i="37"/>
  <c r="I87" i="3"/>
  <c r="C42" i="37"/>
  <c r="H87" i="3"/>
  <c r="B42" i="37"/>
  <c r="AJ72" i="3"/>
  <c r="AI72" i="3"/>
  <c r="AH72" i="3"/>
  <c r="AG72" i="3"/>
  <c r="AF72" i="3"/>
  <c r="AE72" i="3"/>
  <c r="AD72" i="3"/>
  <c r="AC72" i="3"/>
  <c r="AB72" i="3"/>
  <c r="AA72" i="3"/>
  <c r="Z72" i="3"/>
  <c r="Y72" i="3"/>
  <c r="X72" i="3"/>
  <c r="W72" i="3"/>
  <c r="V72" i="3"/>
  <c r="U72" i="3"/>
  <c r="T72" i="3"/>
  <c r="S72" i="3"/>
  <c r="R72" i="3"/>
  <c r="Q72" i="3"/>
  <c r="P72" i="3"/>
  <c r="O72" i="3"/>
  <c r="N72" i="3"/>
  <c r="M72" i="3"/>
  <c r="L72" i="3"/>
  <c r="K72" i="3"/>
  <c r="J72" i="3"/>
  <c r="I72" i="3"/>
  <c r="H72" i="3"/>
  <c r="AJ71" i="3"/>
  <c r="AD41" i="37"/>
  <c r="AI71" i="3"/>
  <c r="AC41" i="37"/>
  <c r="AH71" i="3"/>
  <c r="AB41" i="37"/>
  <c r="AG71" i="3"/>
  <c r="AA41" i="37"/>
  <c r="AF71" i="3"/>
  <c r="Z41" i="37"/>
  <c r="AE71" i="3"/>
  <c r="Y41" i="37"/>
  <c r="AD71" i="3"/>
  <c r="X41" i="37"/>
  <c r="AC71" i="3"/>
  <c r="W41" i="37"/>
  <c r="AB71" i="3"/>
  <c r="V41" i="37"/>
  <c r="AA71" i="3"/>
  <c r="U41" i="37"/>
  <c r="Z71" i="3"/>
  <c r="T41" i="37"/>
  <c r="Y71" i="3"/>
  <c r="S41" i="37"/>
  <c r="X71" i="3"/>
  <c r="R41" i="37"/>
  <c r="W71" i="3"/>
  <c r="Q41" i="37"/>
  <c r="V71" i="3"/>
  <c r="P41" i="37"/>
  <c r="U71" i="3"/>
  <c r="O41" i="37"/>
  <c r="T71" i="3"/>
  <c r="N41" i="37"/>
  <c r="S71" i="3"/>
  <c r="M41" i="37"/>
  <c r="R71" i="3"/>
  <c r="L41" i="37"/>
  <c r="Q71" i="3"/>
  <c r="K41" i="37"/>
  <c r="P71" i="3"/>
  <c r="J41" i="37"/>
  <c r="O71" i="3"/>
  <c r="I41" i="37"/>
  <c r="N71" i="3"/>
  <c r="H41" i="37"/>
  <c r="M71" i="3"/>
  <c r="G41" i="37"/>
  <c r="L71" i="3"/>
  <c r="F41" i="37"/>
  <c r="K71" i="3"/>
  <c r="E41" i="37"/>
  <c r="J71" i="3"/>
  <c r="D41" i="37"/>
  <c r="I71" i="3"/>
  <c r="C41" i="37"/>
  <c r="H71" i="3"/>
  <c r="B41" i="37"/>
  <c r="AJ56" i="3"/>
  <c r="AI56" i="3"/>
  <c r="AH56" i="3"/>
  <c r="AG56" i="3"/>
  <c r="AF56" i="3"/>
  <c r="AE56" i="3"/>
  <c r="AD56" i="3"/>
  <c r="AC56" i="3"/>
  <c r="AB56" i="3"/>
  <c r="AA56" i="3"/>
  <c r="Z56" i="3"/>
  <c r="Y56" i="3"/>
  <c r="X56" i="3"/>
  <c r="W56" i="3"/>
  <c r="V56" i="3"/>
  <c r="U56" i="3"/>
  <c r="T56" i="3"/>
  <c r="S56" i="3"/>
  <c r="R56" i="3"/>
  <c r="Q56" i="3"/>
  <c r="P56" i="3"/>
  <c r="O56" i="3"/>
  <c r="N56" i="3"/>
  <c r="M56" i="3"/>
  <c r="L56" i="3"/>
  <c r="K56" i="3"/>
  <c r="J56" i="3"/>
  <c r="I56" i="3"/>
  <c r="H56" i="3"/>
  <c r="AJ55" i="3"/>
  <c r="AD40" i="37"/>
  <c r="AI55" i="3"/>
  <c r="AC40" i="37"/>
  <c r="AH55" i="3"/>
  <c r="AB40" i="37"/>
  <c r="AG55" i="3"/>
  <c r="AA40" i="37"/>
  <c r="AF55" i="3"/>
  <c r="Z40" i="37"/>
  <c r="AE55" i="3"/>
  <c r="Y40" i="37"/>
  <c r="AD55" i="3"/>
  <c r="X40" i="37"/>
  <c r="AC55" i="3"/>
  <c r="W40" i="37"/>
  <c r="AB55" i="3"/>
  <c r="V40" i="37"/>
  <c r="AA55" i="3"/>
  <c r="U40" i="37"/>
  <c r="Z55" i="3"/>
  <c r="T40" i="37"/>
  <c r="Y55" i="3"/>
  <c r="S40" i="37"/>
  <c r="X55" i="3"/>
  <c r="R40" i="37"/>
  <c r="W55" i="3"/>
  <c r="Q40" i="37"/>
  <c r="V55" i="3"/>
  <c r="P40" i="37"/>
  <c r="U55" i="3"/>
  <c r="O40" i="37"/>
  <c r="T55" i="3"/>
  <c r="N40" i="37"/>
  <c r="S55" i="3"/>
  <c r="M40" i="37"/>
  <c r="R55" i="3"/>
  <c r="L40" i="37"/>
  <c r="Q55" i="3"/>
  <c r="K40" i="37"/>
  <c r="P55" i="3"/>
  <c r="J40" i="37"/>
  <c r="O55" i="3"/>
  <c r="I40" i="37"/>
  <c r="N55" i="3"/>
  <c r="H40" i="37"/>
  <c r="M55" i="3"/>
  <c r="G40" i="37"/>
  <c r="L55" i="3"/>
  <c r="F40" i="37"/>
  <c r="K55" i="3"/>
  <c r="E40" i="37"/>
  <c r="J55" i="3"/>
  <c r="D40" i="37"/>
  <c r="I55" i="3"/>
  <c r="C40" i="37"/>
  <c r="H55" i="3"/>
  <c r="B40" i="37"/>
  <c r="AJ40" i="3"/>
  <c r="AI40" i="3"/>
  <c r="AH40" i="3"/>
  <c r="AG40" i="3"/>
  <c r="AF40" i="3"/>
  <c r="AE40" i="3"/>
  <c r="AD40" i="3"/>
  <c r="AC40" i="3"/>
  <c r="AB40" i="3"/>
  <c r="AA40" i="3"/>
  <c r="Z40" i="3"/>
  <c r="Y40" i="3"/>
  <c r="X40" i="3"/>
  <c r="W40" i="3"/>
  <c r="V40" i="3"/>
  <c r="U40" i="3"/>
  <c r="T40" i="3"/>
  <c r="S40" i="3"/>
  <c r="R40" i="3"/>
  <c r="Q40" i="3"/>
  <c r="P40" i="3"/>
  <c r="O40" i="3"/>
  <c r="N40" i="3"/>
  <c r="M40" i="3"/>
  <c r="L40" i="3"/>
  <c r="K40" i="3"/>
  <c r="J40" i="3"/>
  <c r="I40" i="3"/>
  <c r="H40" i="3"/>
  <c r="AJ39" i="3"/>
  <c r="AD39" i="37"/>
  <c r="AI39" i="3"/>
  <c r="AC39" i="37"/>
  <c r="AH39" i="3"/>
  <c r="AB39" i="37"/>
  <c r="AG39" i="3"/>
  <c r="AA39" i="37"/>
  <c r="AF39" i="3"/>
  <c r="Z39" i="37"/>
  <c r="AE39" i="3"/>
  <c r="Y39" i="37"/>
  <c r="AD39" i="3"/>
  <c r="X39" i="37"/>
  <c r="AC39" i="3"/>
  <c r="W39" i="37"/>
  <c r="AB39" i="3"/>
  <c r="V39" i="37"/>
  <c r="AA39" i="3"/>
  <c r="U39" i="37"/>
  <c r="Z39" i="3"/>
  <c r="T39" i="37"/>
  <c r="Y39" i="3"/>
  <c r="S39" i="37"/>
  <c r="X39" i="3"/>
  <c r="R39" i="37"/>
  <c r="W39" i="3"/>
  <c r="Q39" i="37"/>
  <c r="V39" i="3"/>
  <c r="P39" i="37"/>
  <c r="U39" i="3"/>
  <c r="O39" i="37"/>
  <c r="T39" i="3"/>
  <c r="N39" i="37"/>
  <c r="S39" i="3"/>
  <c r="M39" i="37"/>
  <c r="R39" i="3"/>
  <c r="L39" i="37"/>
  <c r="Q39" i="3"/>
  <c r="K39" i="37"/>
  <c r="P39" i="3"/>
  <c r="J39" i="37"/>
  <c r="O39" i="3"/>
  <c r="I39" i="37"/>
  <c r="N39" i="3"/>
  <c r="H39" i="37"/>
  <c r="M39" i="3"/>
  <c r="G39" i="37"/>
  <c r="L39" i="3"/>
  <c r="F39" i="37"/>
  <c r="K39" i="3"/>
  <c r="E39" i="37"/>
  <c r="J39" i="3"/>
  <c r="D39" i="37"/>
  <c r="I39" i="3"/>
  <c r="C39" i="37"/>
  <c r="H39" i="3"/>
  <c r="B39" i="37"/>
  <c r="AJ24" i="3"/>
  <c r="AI24" i="3"/>
  <c r="AH24" i="3"/>
  <c r="AG24" i="3"/>
  <c r="AF24" i="3"/>
  <c r="AE24" i="3"/>
  <c r="AD24" i="3"/>
  <c r="AC24" i="3"/>
  <c r="AB24" i="3"/>
  <c r="AA24" i="3"/>
  <c r="Z24" i="3"/>
  <c r="Y24" i="3"/>
  <c r="X24" i="3"/>
  <c r="W24" i="3"/>
  <c r="V24" i="3"/>
  <c r="U24" i="3"/>
  <c r="T24" i="3"/>
  <c r="S24" i="3"/>
  <c r="R24" i="3"/>
  <c r="Q24" i="3"/>
  <c r="P24" i="3"/>
  <c r="O24" i="3"/>
  <c r="N24" i="3"/>
  <c r="M24" i="3"/>
  <c r="L24" i="3"/>
  <c r="K24" i="3"/>
  <c r="J24" i="3"/>
  <c r="I24" i="3"/>
  <c r="H24" i="3"/>
  <c r="AJ23" i="3"/>
  <c r="AD38" i="37"/>
  <c r="AI23" i="3"/>
  <c r="AC38" i="37"/>
  <c r="AH23" i="3"/>
  <c r="AB38" i="37"/>
  <c r="AG23" i="3"/>
  <c r="AA38" i="37"/>
  <c r="AF23" i="3"/>
  <c r="Z38" i="37"/>
  <c r="AE23" i="3"/>
  <c r="Y38" i="37"/>
  <c r="AD23" i="3"/>
  <c r="X38" i="37"/>
  <c r="AC23" i="3"/>
  <c r="W38" i="37"/>
  <c r="AB23" i="3"/>
  <c r="V38" i="37"/>
  <c r="AA23" i="3"/>
  <c r="U38" i="37"/>
  <c r="Z23" i="3"/>
  <c r="T38" i="37"/>
  <c r="Y23" i="3"/>
  <c r="S38" i="37"/>
  <c r="X23" i="3"/>
  <c r="R38" i="37"/>
  <c r="W23" i="3"/>
  <c r="Q38" i="37"/>
  <c r="V23" i="3"/>
  <c r="P38" i="37"/>
  <c r="U23" i="3"/>
  <c r="O38" i="37"/>
  <c r="T23" i="3"/>
  <c r="N38" i="37"/>
  <c r="S23" i="3"/>
  <c r="M38" i="37"/>
  <c r="R23" i="3"/>
  <c r="L38" i="37"/>
  <c r="Q23" i="3"/>
  <c r="K38" i="37"/>
  <c r="P23" i="3"/>
  <c r="J38" i="37"/>
  <c r="O23" i="3"/>
  <c r="I38" i="37"/>
  <c r="N23" i="3"/>
  <c r="H38" i="37"/>
  <c r="M23" i="3"/>
  <c r="G38" i="37"/>
  <c r="L23" i="3"/>
  <c r="F38" i="37"/>
  <c r="K23" i="3"/>
  <c r="E38" i="37"/>
  <c r="J23" i="3"/>
  <c r="D38" i="37"/>
  <c r="I23" i="3"/>
  <c r="C38" i="37"/>
  <c r="H23" i="3"/>
  <c r="B38" i="37"/>
  <c r="AJ8" i="3"/>
  <c r="AI8" i="3"/>
  <c r="AH8" i="3"/>
  <c r="AG8" i="3"/>
  <c r="AF8" i="3"/>
  <c r="AE8" i="3"/>
  <c r="AD8" i="3"/>
  <c r="AC8" i="3"/>
  <c r="AB8" i="3"/>
  <c r="AA8" i="3"/>
  <c r="Z8" i="3"/>
  <c r="Y8" i="3"/>
  <c r="X8" i="3"/>
  <c r="W8" i="3"/>
  <c r="V8" i="3"/>
  <c r="U8" i="3"/>
  <c r="T8" i="3"/>
  <c r="S8" i="3"/>
  <c r="R8" i="3"/>
  <c r="Q8" i="3"/>
  <c r="P8" i="3"/>
  <c r="O8" i="3"/>
  <c r="N8" i="3"/>
  <c r="M8" i="3"/>
  <c r="L8" i="3"/>
  <c r="K8" i="3"/>
  <c r="J8" i="3"/>
  <c r="I8" i="3"/>
  <c r="H8" i="3"/>
  <c r="AJ7" i="3"/>
  <c r="AD37" i="37"/>
  <c r="AI7" i="3"/>
  <c r="AC37" i="37"/>
  <c r="AH7" i="3"/>
  <c r="AB37" i="37"/>
  <c r="AG7" i="3"/>
  <c r="AA37" i="37"/>
  <c r="AF7" i="3"/>
  <c r="Z37" i="37"/>
  <c r="AE7" i="3"/>
  <c r="Y37" i="37"/>
  <c r="AD7" i="3"/>
  <c r="X37" i="37"/>
  <c r="AC7" i="3"/>
  <c r="W37" i="37"/>
  <c r="AB7" i="3"/>
  <c r="V37" i="37"/>
  <c r="AA7" i="3"/>
  <c r="U37" i="37"/>
  <c r="Z7" i="3"/>
  <c r="T37" i="37"/>
  <c r="Y7" i="3"/>
  <c r="S37" i="37"/>
  <c r="X7" i="3"/>
  <c r="R37" i="37"/>
  <c r="W7" i="3"/>
  <c r="Q37" i="37"/>
  <c r="V7" i="3"/>
  <c r="P37" i="37"/>
  <c r="U7" i="3"/>
  <c r="O37" i="37"/>
  <c r="T7" i="3"/>
  <c r="N37" i="37"/>
  <c r="S7" i="3"/>
  <c r="M37" i="37"/>
  <c r="R7" i="3"/>
  <c r="L37" i="37"/>
  <c r="Q7" i="3"/>
  <c r="K37" i="37"/>
  <c r="P7" i="3"/>
  <c r="J37" i="37"/>
  <c r="O7" i="3"/>
  <c r="I37" i="37"/>
  <c r="N7" i="3"/>
  <c r="H37" i="37"/>
  <c r="M7" i="3"/>
  <c r="G37" i="37"/>
  <c r="L7" i="3"/>
  <c r="F37" i="37"/>
  <c r="K7" i="3"/>
  <c r="E37" i="37"/>
  <c r="J7" i="3"/>
  <c r="D37" i="37"/>
  <c r="I7" i="3"/>
  <c r="C37" i="37"/>
  <c r="H7" i="3"/>
  <c r="B37" i="37"/>
  <c r="H165" i="3"/>
  <c r="H163" i="3"/>
  <c r="H149" i="3"/>
  <c r="H147" i="3"/>
  <c r="H133" i="3"/>
  <c r="H131" i="3"/>
  <c r="H117" i="3"/>
  <c r="H115" i="3"/>
  <c r="H101" i="3"/>
  <c r="H99" i="3"/>
  <c r="H85" i="3"/>
  <c r="H83" i="3"/>
  <c r="H69" i="3"/>
  <c r="H67" i="3"/>
  <c r="H53" i="3"/>
  <c r="H51" i="3"/>
  <c r="H37" i="3"/>
  <c r="H35" i="3"/>
  <c r="X159" i="3"/>
  <c r="H159" i="3"/>
  <c r="X143" i="3"/>
  <c r="H143" i="3"/>
  <c r="X127" i="3"/>
  <c r="H127" i="3"/>
  <c r="X111" i="3"/>
  <c r="H111" i="3"/>
  <c r="X95" i="3"/>
  <c r="H95" i="3"/>
  <c r="X79" i="3"/>
  <c r="H79" i="3"/>
  <c r="X63" i="3"/>
  <c r="H63" i="3"/>
  <c r="X47" i="3"/>
  <c r="H47" i="3"/>
  <c r="X31" i="3"/>
  <c r="H31" i="3"/>
  <c r="D159" i="3"/>
  <c r="D124" i="1"/>
  <c r="C124" i="1"/>
  <c r="B124" i="1"/>
  <c r="B125" i="1"/>
  <c r="D151" i="3"/>
  <c r="D143" i="3"/>
  <c r="D114" i="1"/>
  <c r="C114" i="1"/>
  <c r="B114" i="1"/>
  <c r="B115" i="1"/>
  <c r="K45" i="40"/>
  <c r="D135" i="3"/>
  <c r="D127" i="3"/>
  <c r="D104" i="1"/>
  <c r="C104" i="1"/>
  <c r="B104" i="1"/>
  <c r="B105" i="1"/>
  <c r="D119" i="3"/>
  <c r="D111" i="3"/>
  <c r="D94" i="1"/>
  <c r="C94" i="1"/>
  <c r="B94" i="1"/>
  <c r="B95" i="1"/>
  <c r="I45" i="40"/>
  <c r="D103" i="3"/>
  <c r="D95" i="3"/>
  <c r="D84" i="1"/>
  <c r="C84" i="1"/>
  <c r="B84" i="1"/>
  <c r="B85" i="1"/>
  <c r="D87" i="3"/>
  <c r="D79" i="3"/>
  <c r="D74" i="1"/>
  <c r="G47" i="40"/>
  <c r="C74" i="1"/>
  <c r="G46" i="40"/>
  <c r="B74" i="1"/>
  <c r="G44" i="40"/>
  <c r="B75" i="1"/>
  <c r="G45" i="40"/>
  <c r="D71" i="3"/>
  <c r="D63" i="3"/>
  <c r="D64" i="1"/>
  <c r="C64" i="1"/>
  <c r="B64" i="1"/>
  <c r="B65" i="1"/>
  <c r="D55" i="3"/>
  <c r="D47" i="3"/>
  <c r="D54" i="1"/>
  <c r="C54" i="1"/>
  <c r="B54" i="1"/>
  <c r="B55" i="1"/>
  <c r="E45" i="40"/>
  <c r="D39" i="3"/>
  <c r="H154" i="3"/>
  <c r="H138" i="3"/>
  <c r="H122" i="3"/>
  <c r="H106" i="3"/>
  <c r="H90" i="3"/>
  <c r="H74" i="3"/>
  <c r="H58" i="3"/>
  <c r="H42" i="3"/>
  <c r="D31" i="3"/>
  <c r="D44" i="1"/>
  <c r="C44" i="1"/>
  <c r="B44" i="1"/>
  <c r="B45" i="1"/>
  <c r="D45" i="40"/>
  <c r="D23" i="3"/>
  <c r="H26" i="3"/>
  <c r="H21" i="3"/>
  <c r="H19" i="3"/>
  <c r="X15" i="3"/>
  <c r="H15" i="3"/>
  <c r="D15" i="3"/>
  <c r="D34" i="1"/>
  <c r="C34" i="1"/>
  <c r="D7" i="3"/>
  <c r="B34" i="1"/>
  <c r="B35" i="1"/>
  <c r="C45" i="40"/>
  <c r="H10" i="3"/>
  <c r="R5" i="30"/>
  <c r="L5" i="30"/>
  <c r="R3" i="30"/>
  <c r="R5" i="29"/>
  <c r="L5" i="29"/>
  <c r="R3" i="29"/>
  <c r="R5" i="28"/>
  <c r="L5" i="28"/>
  <c r="R3" i="28"/>
  <c r="R5" i="27"/>
  <c r="L5" i="27"/>
  <c r="R3" i="27"/>
  <c r="R5" i="26"/>
  <c r="L5" i="26"/>
  <c r="R3" i="26"/>
  <c r="R5" i="25"/>
  <c r="L5" i="25"/>
  <c r="R3" i="25"/>
  <c r="R5" i="24"/>
  <c r="L5" i="24"/>
  <c r="R3" i="24"/>
  <c r="R5" i="23"/>
  <c r="L5" i="23"/>
  <c r="R3" i="23"/>
  <c r="N3" i="23"/>
  <c r="R5" i="22"/>
  <c r="L5" i="22"/>
  <c r="R3" i="22"/>
  <c r="R3" i="19"/>
  <c r="R5" i="19"/>
  <c r="L5" i="19"/>
  <c r="C125" i="1"/>
  <c r="C115" i="1"/>
  <c r="C105" i="1"/>
  <c r="C95" i="1"/>
  <c r="C85" i="1"/>
  <c r="C75" i="1"/>
  <c r="G48" i="40"/>
  <c r="C65" i="1"/>
  <c r="C55" i="1"/>
  <c r="C45" i="1"/>
  <c r="C35" i="1"/>
  <c r="J17" i="17"/>
  <c r="N13" i="7"/>
  <c r="N11" i="7"/>
  <c r="N6" i="7"/>
  <c r="N3" i="7"/>
  <c r="N3" i="22"/>
  <c r="J48" i="40"/>
  <c r="H57" i="37"/>
  <c r="N3" i="24"/>
  <c r="F45" i="40"/>
  <c r="N3" i="26"/>
  <c r="H45" i="40"/>
  <c r="N3" i="28"/>
  <c r="J45" i="40"/>
  <c r="D12" i="3"/>
  <c r="J50" i="37"/>
  <c r="C47" i="40"/>
  <c r="C48" i="40"/>
  <c r="H50" i="37"/>
  <c r="C44" i="40"/>
  <c r="E50" i="37"/>
  <c r="D26" i="3"/>
  <c r="D44" i="40"/>
  <c r="F3" i="43"/>
  <c r="E51" i="37"/>
  <c r="E47" i="40"/>
  <c r="J52" i="37"/>
  <c r="E53" i="37"/>
  <c r="F44" i="40"/>
  <c r="H44" i="40"/>
  <c r="E55" i="37"/>
  <c r="J56" i="37"/>
  <c r="I47" i="40"/>
  <c r="J44" i="40"/>
  <c r="E57" i="37"/>
  <c r="E59" i="37"/>
  <c r="L44" i="40"/>
  <c r="H53" i="37"/>
  <c r="F48" i="40"/>
  <c r="E46" i="40"/>
  <c r="I52" i="37"/>
  <c r="I56" i="37"/>
  <c r="I46" i="40"/>
  <c r="D154" i="3"/>
  <c r="L45" i="40"/>
  <c r="D48" i="40"/>
  <c r="H51" i="37"/>
  <c r="H48" i="40"/>
  <c r="H55" i="37"/>
  <c r="H59" i="37"/>
  <c r="L48" i="40"/>
  <c r="D27" i="3"/>
  <c r="D46" i="40"/>
  <c r="I51" i="37"/>
  <c r="F46" i="40"/>
  <c r="I53" i="37"/>
  <c r="H46" i="40"/>
  <c r="I55" i="37"/>
  <c r="I57" i="37"/>
  <c r="J46" i="40"/>
  <c r="I59" i="37"/>
  <c r="L46" i="40"/>
  <c r="H52" i="37"/>
  <c r="E48" i="40"/>
  <c r="I48" i="40"/>
  <c r="H56" i="37"/>
  <c r="D11" i="3"/>
  <c r="I50" i="37"/>
  <c r="C46" i="40"/>
  <c r="D28" i="3"/>
  <c r="D47" i="40"/>
  <c r="D10" i="43"/>
  <c r="J51" i="37"/>
  <c r="E52" i="37"/>
  <c r="E44" i="40"/>
  <c r="F47" i="40"/>
  <c r="J53" i="37"/>
  <c r="H47" i="40"/>
  <c r="J55" i="37"/>
  <c r="E56" i="37"/>
  <c r="I44" i="40"/>
  <c r="J57" i="37"/>
  <c r="J47" i="40"/>
  <c r="J59" i="37"/>
  <c r="L47" i="40"/>
  <c r="K44" i="40"/>
  <c r="E58" i="37"/>
  <c r="I58" i="37"/>
  <c r="K46" i="40"/>
  <c r="K47" i="40"/>
  <c r="J58" i="37"/>
  <c r="K48" i="40"/>
  <c r="H58" i="37"/>
  <c r="E54" i="37"/>
  <c r="H54" i="37"/>
  <c r="J54" i="37"/>
  <c r="I54" i="37"/>
  <c r="H27" i="3"/>
  <c r="D156" i="3"/>
  <c r="D155" i="3"/>
  <c r="D139" i="3"/>
  <c r="D140" i="3"/>
  <c r="D138" i="3"/>
  <c r="D124" i="3"/>
  <c r="G5" i="28"/>
  <c r="D123" i="3"/>
  <c r="D107" i="3"/>
  <c r="D108" i="3"/>
  <c r="D106" i="3"/>
  <c r="G5" i="26"/>
  <c r="D91" i="3"/>
  <c r="D75" i="3"/>
  <c r="D76" i="3"/>
  <c r="D60" i="3"/>
  <c r="D59" i="3"/>
  <c r="D43" i="3"/>
  <c r="D44" i="3"/>
  <c r="N3" i="27"/>
  <c r="C5" i="30"/>
  <c r="N3" i="19"/>
  <c r="D58" i="3"/>
  <c r="D90" i="3"/>
  <c r="H91" i="3"/>
  <c r="C5" i="23"/>
  <c r="C5" i="25"/>
  <c r="C5" i="27"/>
  <c r="C5" i="28"/>
  <c r="N3" i="29"/>
  <c r="N3" i="30"/>
  <c r="D42" i="3"/>
  <c r="N3" i="25"/>
  <c r="G5" i="24"/>
  <c r="C5" i="26"/>
  <c r="C5" i="24"/>
  <c r="D92" i="3"/>
  <c r="D10" i="3"/>
  <c r="D74" i="3"/>
  <c r="D122" i="3"/>
  <c r="G5" i="29"/>
  <c r="G5" i="22"/>
  <c r="G5" i="19"/>
  <c r="G5" i="25"/>
  <c r="G5" i="30"/>
  <c r="C5" i="19"/>
  <c r="C5" i="22"/>
  <c r="C5" i="29"/>
  <c r="G5" i="23"/>
  <c r="G5" i="27"/>
  <c r="D9" i="43"/>
  <c r="D11" i="43"/>
  <c r="H1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Pierre</author>
  </authors>
  <commentList>
    <comment ref="I6" authorId="0" shapeId="0" xr:uid="{00000000-0006-0000-1200-000001000000}">
      <text>
        <r>
          <rPr>
            <b/>
            <sz val="9"/>
            <color indexed="81"/>
            <rFont val="Tahoma"/>
            <family val="2"/>
          </rPr>
          <t>Pierre:</t>
        </r>
        <r>
          <rPr>
            <sz val="9"/>
            <color indexed="81"/>
            <rFont val="Tahoma"/>
            <family val="2"/>
          </rPr>
          <t xml:space="preserve">
Pour chaque "attendu" vous avec à votre disposition la concaténation de tous les commentaires faits dans les différents "temps d'analyse"</t>
        </r>
      </text>
    </comment>
  </commentList>
</comments>
</file>

<file path=xl/sharedStrings.xml><?xml version="1.0" encoding="utf-8"?>
<sst xmlns="http://schemas.openxmlformats.org/spreadsheetml/2006/main" count="1926" uniqueCount="619">
  <si>
    <t>TUTEUR ESPE</t>
  </si>
  <si>
    <t>M_I</t>
  </si>
  <si>
    <t>NIVEAU_1</t>
  </si>
  <si>
    <t>FOC_1</t>
  </si>
  <si>
    <t>Respecte et fait respecter les principes d’égalité, de neutralité, de laïcité, d’équité, de tolérance, de refus de toutes discriminations</t>
  </si>
  <si>
    <t>* Respecte et fait respecter les principes d’égalité, de neutralité, de laïcité, d’équité, de tolérance, de refus de toutes discriminations</t>
  </si>
  <si>
    <t>TUTEUR RECTORAT</t>
  </si>
  <si>
    <t>M_C</t>
  </si>
  <si>
    <t>NIVEAU_2</t>
  </si>
  <si>
    <t>FOC_2</t>
  </si>
  <si>
    <t>Répond aux exigences de ponctualité, d’assiduité, de sécurité et de confidentialité</t>
  </si>
  <si>
    <t>* Répond aux exigences de ponctualité, d’assiduité, de sécurité et de confidentialité</t>
  </si>
  <si>
    <t>M_S</t>
  </si>
  <si>
    <t>INSUFFISANT</t>
  </si>
  <si>
    <t>FOC_3</t>
  </si>
  <si>
    <t xml:space="preserve">Adopte une attitude et un positionnement d’adulte responsable au sein de l’établissement </t>
  </si>
  <si>
    <t xml:space="preserve">Fait preuve de respect à l’égard des élèves et des membres de la communauté éducative </t>
  </si>
  <si>
    <t>Fait respecter le règlement intérieur</t>
  </si>
  <si>
    <t>* Adopte une attitude et un positionnement d’adulte responsable au sein de l’établissement
* Fait preuve de respect à l’égard des élèves et des membres de la communauté éducative
* Fait respecter le règlement intérieur</t>
  </si>
  <si>
    <t>STAGIAIRE</t>
  </si>
  <si>
    <t>T_B_M</t>
  </si>
  <si>
    <t>FOC_4</t>
  </si>
  <si>
    <t>Utilise un langage clair et adapté à son interlocuteur</t>
  </si>
  <si>
    <t>* Utilise un langage clair et adapté à son interlocuteur</t>
  </si>
  <si>
    <t>FOC_5</t>
  </si>
  <si>
    <t>Participe à sa mesure au travail d’équipe mis en œuvre par/dans l’établissement</t>
  </si>
  <si>
    <t>* Participe à sa mesure au travail d’équipe mis en œuvre par/dans l’établissement</t>
  </si>
  <si>
    <t>M2A</t>
  </si>
  <si>
    <t>FOC_6</t>
  </si>
  <si>
    <t>Adopte une attitude favorable à l’écoute et aux échanges avec les membres de la communauté éducative</t>
  </si>
  <si>
    <t>* Adopte une attitude favorable à l’écoute et aux échanges avec les membres de la communauté éducative</t>
  </si>
  <si>
    <t>DU_46</t>
  </si>
  <si>
    <t>FOC_7</t>
  </si>
  <si>
    <t>Communique autant que de besoin avec les familles ; participe, à son niveau, à leur information</t>
  </si>
  <si>
    <t>* Communique autant que de besoin avec les familles ; participe, à son niveau, à leur information</t>
  </si>
  <si>
    <t>DU_5</t>
  </si>
  <si>
    <t>FOC_8</t>
  </si>
  <si>
    <t>Participe aux différentes instances et conseils</t>
  </si>
  <si>
    <t>* Participe aux différentes instances et conseils</t>
  </si>
  <si>
    <t>FOC_9</t>
  </si>
  <si>
    <t xml:space="preserve">Maîtrise les contenus disciplinaires et les concepts clés utiles à son enseignement </t>
  </si>
  <si>
    <t>Met en œuvre les transpositions didactiques appropriées</t>
  </si>
  <si>
    <t>Identifie les savoirs et savoir-faire à acquérir par les élèves en lien avec les programmes et référentiels</t>
  </si>
  <si>
    <t>* Maîtrise les contenus disciplinaires et les concepts clés utiles à son enseignement
* Met en œuvre les transpositions didactiques appropriées
* Identifie les savoirs et savoir-faire à acquérir par les élèves en lien avec les programmes et référentiels</t>
  </si>
  <si>
    <t>FOC_10</t>
  </si>
  <si>
    <t>X</t>
  </si>
  <si>
    <t>FOC_11</t>
  </si>
  <si>
    <t>Prépare en amont les séquences pédagogiques et les inscrit dans une progression réfléchie</t>
  </si>
  <si>
    <t>* Prépare en amont les séquences pédagogiques et les inscrit dans une progression réfléchie</t>
  </si>
  <si>
    <t>FOC_12</t>
  </si>
  <si>
    <t>Encadre les élèves et le groupe classe, fait preuve de vigilance à l’égard des comportements inadaptés et sait approprier le niveau d’autorité attendu à la situation</t>
  </si>
  <si>
    <t>Instaure un climat serein et de confiance au sein de la classe</t>
  </si>
  <si>
    <t>Fixe les objectifs à atteindre, les moyens d’y parvenir et donne du sens aux apprentissages</t>
  </si>
  <si>
    <t>Encourage et valorise ses élèves</t>
  </si>
  <si>
    <t>* Encadre les élèves et le groupe classe, fait preuve de vigilance à l’égard des comportements inadaptés et sait approprier le niveau d’autorité attendu à la situation
* Instaure un climat serein et de confiance au sein de la classe
* Fixe les objectifs à atteindre, les moyens d’y parvenir et donne du sens aux apprentissages
* Encourage et valorise ses élèves</t>
  </si>
  <si>
    <t>FOC_13</t>
  </si>
  <si>
    <t>Met en place les outils et supports d’évaluation en ciblant les compétences à évaluer</t>
  </si>
  <si>
    <t>S’appuie sur l’évaluation pour réguler sa pratique (remédiation, consolidation)</t>
  </si>
  <si>
    <t>* Met en place les outils et supports d’évaluation en ciblant les compétences à évaluer
* S’appuie sur l’évaluation pour réguler sa pratique (remédiation, consolidation)</t>
  </si>
  <si>
    <t>FOC_14</t>
  </si>
  <si>
    <t>FOC_15</t>
  </si>
  <si>
    <t>Prend en compte la diversité des élèves et s’assure de l’adéquation des propositions pédagogiques avec leur niveau</t>
  </si>
  <si>
    <t>* Prend en compte la diversité des élèves et s’assure de l’adéquation des propositions pédagogiques avec leur niveau</t>
  </si>
  <si>
    <t>FOC_16</t>
  </si>
  <si>
    <t>Prend en charge le suivi du travail personnel des élèves</t>
  </si>
  <si>
    <t>* Prend en charge le suivi du travail personnel des élèves</t>
  </si>
  <si>
    <t>FOC_17</t>
  </si>
  <si>
    <t>Utilise les outils numériques et réseaux mis en place dans l’établissement/l’école</t>
  </si>
  <si>
    <t>Distingue les usages personnels et professionnels dans sa pratique</t>
  </si>
  <si>
    <t>Est attentif à la manière dont les élèves mobilisent l’outil numérique</t>
  </si>
  <si>
    <t>* Utilise les outils numériques et réseaux mis en place dans l’établissement/l’école
* Distingue les usages personnels et professionnels dans sa pratique
* Est attentif à la manière dont les élèves mobilisent l’outil numérique</t>
  </si>
  <si>
    <t>FOC_18</t>
  </si>
  <si>
    <t>Prend en compte les conseils prodigués par les personnels d’encadrement et les formateurs tuteurs et s’efforce d’améliorer sa pratique</t>
  </si>
  <si>
    <t>Est capable de prendre du recul et de porter une analyse réflexive sur son positionnement et ses activités</t>
  </si>
  <si>
    <t>* Prend en compte les conseils prodigués par les personnels d’encadrement et les formateurs tuteurs et s’efforce d’améliorer sa pratique
* Est capable de prendre du recul et de porter une analyse réflexive sur son positionnement et ses activités</t>
  </si>
  <si>
    <t>REFERENTIEL</t>
  </si>
  <si>
    <t>FOCALE_1</t>
  </si>
  <si>
    <t>COMPETENCES RELATIVES A LA PRISE EN COMPTE DES ELEMENTS REGLEMENTAIRES ET INSTITUTIONNELS DE SON ENVIRONNEMENT PROFESSIONNEL EN LIEN AVEC LES RESPONSABILITES ATTACHEES A SA FONCTION</t>
  </si>
  <si>
    <t>CC1</t>
  </si>
  <si>
    <t>FAIRE PARTAGER LES VALEURS DE LA REPUBLIQUE</t>
  </si>
  <si>
    <t xml:space="preserve">    N1(1, 1) </t>
  </si>
  <si>
    <t xml:space="preserve"> Fait circuler la parole en veillant à l’expression de chaque élève et au respect mutuel</t>
  </si>
  <si>
    <t xml:space="preserve">    N1(1, 2) </t>
  </si>
  <si>
    <t xml:space="preserve"> Sait distinguer, dans les propos des élèves, ce qui relève de leur libre expression ou appelle une correction explicative</t>
  </si>
  <si>
    <t xml:space="preserve">    N2(1, 1) </t>
  </si>
  <si>
    <t xml:space="preserve"> Organise des débats argumentés</t>
  </si>
  <si>
    <t>CC2</t>
  </si>
  <si>
    <t>Inscrire son action dans le cadre des principes fondamentaux du SE et dans le cadre réglementaire de l’école**</t>
  </si>
  <si>
    <t xml:space="preserve">    N1(2, 1) </t>
  </si>
  <si>
    <t xml:space="preserve"> Respecte les obligations professionnelles</t>
  </si>
  <si>
    <t xml:space="preserve">    N2(2, 1) </t>
  </si>
  <si>
    <t xml:space="preserve"> Explicite aux élèves, aux parents, aux partenaires le sens et les enjeux  de l’institution scolaire</t>
  </si>
  <si>
    <t>CC6</t>
  </si>
  <si>
    <t>Agir en éducateur responsable et selon des principes éthiques</t>
  </si>
  <si>
    <t xml:space="preserve">    N1(3, 1) </t>
  </si>
  <si>
    <t xml:space="preserve"> Veille à ce que son attitude et son langage ne soient pas discriminatoires et ne fassent pas obstacle à l’apprentissage et au développement de la confiance en soi</t>
  </si>
  <si>
    <t xml:space="preserve">    N2(3, 1) </t>
  </si>
  <si>
    <t xml:space="preserve"> Participe au bien-être et à la construction de l’estime de soi par des commentaires valorisant les progrès.</t>
  </si>
  <si>
    <t xml:space="preserve">    N2(3, 2) </t>
  </si>
  <si>
    <t xml:space="preserve"> Développe des méthodes de travail qui donnent de l’autonomie et propose des activités qui favorisent la prise de responsabilité.</t>
  </si>
  <si>
    <t>FOCALE_2</t>
  </si>
  <si>
    <t>COMPETENCES RELATIONNELLES, DE COMMUNICATION ET D’ANIMATION FAVORISANT LA TRANSMISSION, L’IMPLICATION ET LA COOPERATION AU SEIN DE LA COMMUNAUTE EDUCATIVE ET DE SON ENVIRONNEMENT</t>
  </si>
  <si>
    <t>CC7</t>
  </si>
  <si>
    <t>MAITRISER LA LANGUE FRANÇAISE A DES FINS DE COMMUNICATION</t>
  </si>
  <si>
    <t xml:space="preserve">    N1(4, 1) </t>
  </si>
  <si>
    <t xml:space="preserve"> S’exprime avec clarté et précision à l’oral et à l’écrit en prenant en compte son interlocuteur.</t>
  </si>
  <si>
    <t xml:space="preserve">    N2(4, 1) </t>
  </si>
  <si>
    <t xml:space="preserve"> Est attentif aux messages verbaux de l’élève pour l’encourager à s’exprimer avec justesse</t>
  </si>
  <si>
    <t>CC10</t>
  </si>
  <si>
    <t>COOPERER AU SEIN D’UNE EQUIPE</t>
  </si>
  <si>
    <t xml:space="preserve">    N1(5, 1) </t>
  </si>
  <si>
    <t xml:space="preserve"> Contribue à sa mesure au travail d’équipe.</t>
  </si>
  <si>
    <t xml:space="preserve">    N2(5, 1) </t>
  </si>
  <si>
    <t xml:space="preserve"> S’implique avec les différents acteurs de l’école ou de l’établissement dans l’accompagnement du parcours de l’élève.</t>
  </si>
  <si>
    <t>CC11</t>
  </si>
  <si>
    <t>CONTRIBUER A L'ACTION DE LA COMMUNAUTE EDUCATIVE</t>
  </si>
  <si>
    <t xml:space="preserve">    N1(6, 1) </t>
  </si>
  <si>
    <t xml:space="preserve"> Identifie le rôle et l’action des différents membres de la communauté éducative.</t>
  </si>
  <si>
    <t xml:space="preserve">    N2(6, 1) </t>
  </si>
  <si>
    <t xml:space="preserve"> S’implique en collaboration avec les autres membres de la communauté éducative.</t>
  </si>
  <si>
    <t>CC12</t>
  </si>
  <si>
    <t>COOPERER  AVEC LES PARENTS D'ELEVES</t>
  </si>
  <si>
    <t xml:space="preserve">    N1(7, 1) </t>
  </si>
  <si>
    <t xml:space="preserve"> Informe les parents des progrès et des résultats de leur enfant.</t>
  </si>
  <si>
    <t xml:space="preserve">    N1(7, 2) </t>
  </si>
  <si>
    <t xml:space="preserve"> Organise un dialogue bienveillant avec les parents fondé sur l’écoute réciproque.</t>
  </si>
  <si>
    <t xml:space="preserve">    N2(7, 1) </t>
  </si>
  <si>
    <t xml:space="preserve"> Explicite auprès des parents ses démarches pédagogiques.</t>
  </si>
  <si>
    <t>CC13</t>
  </si>
  <si>
    <t>COOPERER  AVEC LES PARTENAIRES DE L'ECOLE</t>
  </si>
  <si>
    <t xml:space="preserve">    N1(8, 1) </t>
  </si>
  <si>
    <t xml:space="preserve"> Identifie les principaux partenaires de l’école ou de l’établissement</t>
  </si>
  <si>
    <t xml:space="preserve">    N2(8, 1) </t>
  </si>
  <si>
    <t xml:space="preserve"> Contribue à sa mesure à la mise en œuvre d’un projet partenarial</t>
  </si>
  <si>
    <t>FOCALE_3</t>
  </si>
  <si>
    <t>COMPETENCES LIEES A LA MAITRISE DES CONTENUS DISCIPLINAIRES ET A LEUR DIDACTIQUE</t>
  </si>
  <si>
    <t>P1</t>
  </si>
  <si>
    <t>MAITRISER LES SAVOIRS DISCIPLINAIRES ET LEURS DIDACTIQUES</t>
  </si>
  <si>
    <t xml:space="preserve">    N1(9, 1) </t>
  </si>
  <si>
    <t xml:space="preserve"> Connaît les notions clés de sa discipline ou de ses domaines d’enseignement</t>
  </si>
  <si>
    <t xml:space="preserve">    N1(9, 2) </t>
  </si>
  <si>
    <t xml:space="preserve"> Connaît les exigences du socle commun et leur articulation avec les programmes.</t>
  </si>
  <si>
    <t xml:space="preserve">    N2(9, 1) </t>
  </si>
  <si>
    <t xml:space="preserve"> Connaît les pré-requis nécessaires à l’appropriation des notions clés de sa discipline.</t>
  </si>
  <si>
    <t xml:space="preserve">    N2(9, 2) </t>
  </si>
  <si>
    <t xml:space="preserve"> Construit des liens avec d’autres disciplines ou domaines d’enseignement</t>
  </si>
  <si>
    <t>P2</t>
  </si>
  <si>
    <t>MAITRISER LA LANGUE FRANÇAISE DANS LE CADRE DE SON ENSEIGNEMENT</t>
  </si>
  <si>
    <t xml:space="preserve">    N1(10, 1) </t>
  </si>
  <si>
    <t xml:space="preserve"> Adapte son langage et sa posture à l’âge des élèves et aux situations d’apprentissage.</t>
  </si>
  <si>
    <t xml:space="preserve">    N1(10, 2) </t>
  </si>
  <si>
    <t xml:space="preserve"> Construit des situations favorisant l’enrichissement de la langue des élèves.</t>
  </si>
  <si>
    <t xml:space="preserve">    N2(10, 1) </t>
  </si>
  <si>
    <t xml:space="preserve"> Par un guidage bienveillant, est attentif à ce que les élèves s’expriment dans une langue correcte</t>
  </si>
  <si>
    <t xml:space="preserve">    N2(10, 2) </t>
  </si>
  <si>
    <t xml:space="preserve"> Fait prendre conscience aux élèves de leurs erreurs et propose les reprises, les reformulations et les rétroactions nécessaires.</t>
  </si>
  <si>
    <t>FOCALE_4</t>
  </si>
  <si>
    <t>COMPETENCES EDUCATIVES ET PEDAGOGIQUES NECESSAIRES A LA MISE EN ŒUVRE DE SITUATIONS D’APPRENTISSAGE ET D’ACCOMPAGNEMENT DES ELEVES DIVERSES</t>
  </si>
  <si>
    <t>P3</t>
  </si>
  <si>
    <t>CONSTRUIRE, METTRE EN ŒUVRE ET ANIMER DES SITUATIONS D'ENSEIGNEMENT ET D'APPRENTISSAGE PRENANT EN COMPTE LA DIVERSITE DES ELEVES</t>
  </si>
  <si>
    <t xml:space="preserve">    N1(11, 1) </t>
  </si>
  <si>
    <t xml:space="preserve"> Traduit les objectifs et contenus d’enseignement ainsi que les exigences du socle en activités réalisables pour les élèves.</t>
  </si>
  <si>
    <t xml:space="preserve">    N1(11, 2) </t>
  </si>
  <si>
    <t xml:space="preserve"> Établit une planification à court et moyen terme de ses séquences sur la base des contenus et de la nécessaire progressivité des apprentissages.</t>
  </si>
  <si>
    <t xml:space="preserve">    N1(11, 3) </t>
  </si>
  <si>
    <t xml:space="preserve"> Organise la mise en œuvre de la séance en dégageant clairement les étapes de déroulement de la séance et en formulant des objectifs, des consignes  permettant aux élèves de s’investir dans les tâches d’apprentissage proposées</t>
  </si>
  <si>
    <t xml:space="preserve">    N1(11, 4) </t>
  </si>
  <si>
    <t xml:space="preserve"> Utilise en complémentarité les supports de communication (tableau, vidéoprojecteur…).</t>
  </si>
  <si>
    <t xml:space="preserve">    N1(11, 5) </t>
  </si>
  <si>
    <t xml:space="preserve"> Est vigilant quant à la qualité du matériel servant à la réalisation des tâches.</t>
  </si>
  <si>
    <t xml:space="preserve">    N1(11, 6) </t>
  </si>
  <si>
    <t xml:space="preserve"> Prend conscience des écarts entre la conception et la mise en place effective de son enseignement</t>
  </si>
  <si>
    <t xml:space="preserve">    N2(11, 1) </t>
  </si>
  <si>
    <t xml:space="preserve"> Prévoit la différenciation pour répondre à la diversité des besoins des élèves.</t>
  </si>
  <si>
    <t xml:space="preserve">    N2(11, 2) </t>
  </si>
  <si>
    <t xml:space="preserve"> Veille à la diversification des supports proposés aux élèves.</t>
  </si>
  <si>
    <t xml:space="preserve">    N2(11, 3) </t>
  </si>
  <si>
    <t xml:space="preserve"> Fait acquérir aux élèves des méthodes de travail.</t>
  </si>
  <si>
    <t xml:space="preserve">    N2(11, 4) </t>
  </si>
  <si>
    <t xml:space="preserve"> Impulse de véritables situations de questionnement de nature à éveiller l’esprit critique des élèves</t>
  </si>
  <si>
    <t xml:space="preserve">    N2(11, 5) </t>
  </si>
  <si>
    <t xml:space="preserve"> Favorise le plus souvent possible l’autonomie et la créativité des élèves.</t>
  </si>
  <si>
    <t>P4</t>
  </si>
  <si>
    <t>ORGANISER ET ASSURER UN MODE DE FONCTIONNEMENT DU GROUPE FAVORISANT L'APPRENTISSAGE ET LA SOCIALISATION DES ELEVES</t>
  </si>
  <si>
    <t xml:space="preserve">    N1(12, 1) </t>
  </si>
  <si>
    <t xml:space="preserve"> Met en place et maintient un cadre de travail propice aux apprentissages</t>
  </si>
  <si>
    <t xml:space="preserve">    N1(12, 2) </t>
  </si>
  <si>
    <t xml:space="preserve"> Énonce et explicite l’objet des apprentissages.</t>
  </si>
  <si>
    <t xml:space="preserve">    N1(12, 3) </t>
  </si>
  <si>
    <t xml:space="preserve"> Donne un droit à l’erreur et évite l’effet stigmatisant.</t>
  </si>
  <si>
    <t xml:space="preserve">    N1(12, 4) </t>
  </si>
  <si>
    <t xml:space="preserve"> Dynamise les échanges entre les élèves.</t>
  </si>
  <si>
    <t xml:space="preserve">    N1(12, 5) </t>
  </si>
  <si>
    <t xml:space="preserve"> Repère et désamorce un comportement qui nuit au fonctionnement du groupe.</t>
  </si>
  <si>
    <t xml:space="preserve">    N1(12, 6) </t>
  </si>
  <si>
    <t xml:space="preserve"> Veille au respect des règles de sécurité.</t>
  </si>
  <si>
    <t xml:space="preserve">    N2(12, 1) </t>
  </si>
  <si>
    <t xml:space="preserve"> Adopte une organisation spatiale et temporelle en fonction de l’âge des élèves et des activités proposées.</t>
  </si>
  <si>
    <t xml:space="preserve">    N2(12, 2) </t>
  </si>
  <si>
    <t xml:space="preserve"> Explicite les enjeux et les attendus,</t>
  </si>
  <si>
    <t xml:space="preserve">    N2(12, 3) </t>
  </si>
  <si>
    <t xml:space="preserve"> Utilise l’erreur dans les productions des élèves comme un levier pour la construction des apprentissages,</t>
  </si>
  <si>
    <t xml:space="preserve">    N2(12, 4) </t>
  </si>
  <si>
    <t xml:space="preserve"> Favorise la collaboration entre les élèves.</t>
  </si>
  <si>
    <t xml:space="preserve">    N2(12, 5) </t>
  </si>
  <si>
    <t xml:space="preserve"> Réagit de manière pertinente et proportionnée face à un comportement inapproprié.</t>
  </si>
  <si>
    <t>P5</t>
  </si>
  <si>
    <t>EVALUER LES PROGRES ET LES ACQUISITIONS DES ELEVES</t>
  </si>
  <si>
    <t xml:space="preserve">    N1(13, 1) </t>
  </si>
  <si>
    <t xml:space="preserve"> S’approprie les outils d’évaluation et les utilise de manière adaptée aux objectifs poursuivis et aux situations.</t>
  </si>
  <si>
    <t xml:space="preserve">    N1(13, 2) </t>
  </si>
  <si>
    <t xml:space="preserve"> Appuie ses évaluations sur des critères explicites et transparents.</t>
  </si>
  <si>
    <t xml:space="preserve">    N2(13, 1) </t>
  </si>
  <si>
    <t xml:space="preserve"> Varie les techniques et les modalités d’évaluation.</t>
  </si>
  <si>
    <t xml:space="preserve">    N2(13, 2) </t>
  </si>
  <si>
    <t xml:space="preserve"> Aide l’élève à prendre conscience de ses marges de progrès et développe progressivement l’auto-évaluation.</t>
  </si>
  <si>
    <t>CC3</t>
  </si>
  <si>
    <t>CONNAITRE LES ELEVES ET LES PROCESSUS D'APPRENTISSAGE</t>
  </si>
  <si>
    <t xml:space="preserve">    N1(14, 1) </t>
  </si>
  <si>
    <t xml:space="preserve"> S’appuie sur ses connaissances pour ajuster son action.</t>
  </si>
  <si>
    <t xml:space="preserve">    N1(14, 2) </t>
  </si>
  <si>
    <t xml:space="preserve"> Veille à leur faire verbaliser les démarches et les raisonnements.</t>
  </si>
  <si>
    <t xml:space="preserve">    N2(14, 1) </t>
  </si>
  <si>
    <t xml:space="preserve"> Recueille les diverses procédures mises en œuvre par les élèves, les analyses.</t>
  </si>
  <si>
    <t>CC4</t>
  </si>
  <si>
    <t>PRENDRE EN COMPTE LA DIVERSITE DES ELEVES</t>
  </si>
  <si>
    <t xml:space="preserve">    N1(15, 1) </t>
  </si>
  <si>
    <t xml:space="preserve"> Tient compte de la diversité des représentations, des rapports aux savoirs et des modes d’apprentissage</t>
  </si>
  <si>
    <t xml:space="preserve">    N1(15, 2) </t>
  </si>
  <si>
    <t xml:space="preserve"> Repère, dans un comportement d’élève, les signes de difficultés</t>
  </si>
  <si>
    <t xml:space="preserve">    N2(15, 1) </t>
  </si>
  <si>
    <t xml:space="preserve"> Prévoit la différenciation pour répondre à la diversité des élèves</t>
  </si>
  <si>
    <t xml:space="preserve">    N2(15, 2) </t>
  </si>
  <si>
    <t xml:space="preserve"> Repère les points d’appui de chaque élève pour construire des démarches d’apprentissage appropriées.</t>
  </si>
  <si>
    <t xml:space="preserve">    N2(15, 3) </t>
  </si>
  <si>
    <t xml:space="preserve"> Contribue à la mise en œuvre de projets spécifiques répondant à la diversité des situations.</t>
  </si>
  <si>
    <t>CC5</t>
  </si>
  <si>
    <t>ACCOMPAGNER LES ELEVES DANS LEUR PARCOURS DE FORMATION</t>
  </si>
  <si>
    <t xml:space="preserve">    N1(16, 1) </t>
  </si>
  <si>
    <t xml:space="preserve"> Aide l’élève à construire des compétences et valorise les progrès réalisés pour asseoir la confiance en soi.</t>
  </si>
  <si>
    <t xml:space="preserve">    N1(16, 2) </t>
  </si>
  <si>
    <t xml:space="preserve"> Soutient l’ambition de tous les élèves par une pédagogie de l’encouragement.</t>
  </si>
  <si>
    <t xml:space="preserve">    N2(16, 1) </t>
  </si>
  <si>
    <t xml:space="preserve"> Prend part aux actions de l’équipe et de la communauté éducative sur l’orientation</t>
  </si>
  <si>
    <t>FOCALE_5</t>
  </si>
  <si>
    <t>COMPETENCES RELATIVES A L’USAGE ET A LA MAITRISE DES TECHNOLOGIES DE L’INFORMATION DE LA COMMUNICATION</t>
  </si>
  <si>
    <t>CC9</t>
  </si>
  <si>
    <t>INTEGRER LES ELEMENTS DE LA CULTURE NUMERIQUE NECESSAIRES A L'EXERCICE DE SON METIER</t>
  </si>
  <si>
    <t xml:space="preserve">    N1(17, 1) </t>
  </si>
  <si>
    <t xml:space="preserve"> Aide l’élève à chercher, à sélectionner des informations sur Internet</t>
  </si>
  <si>
    <t xml:space="preserve">    N1(17, 2) </t>
  </si>
  <si>
    <t xml:space="preserve"> Connaît et utilise les services et ressources institutionnels pour s’informer, communiquer, se former.</t>
  </si>
  <si>
    <t xml:space="preserve">    N2(17, 1) </t>
  </si>
  <si>
    <t xml:space="preserve"> Sélectionne les ressources et les supports les plus appropriés dans la préparation de ses séances.</t>
  </si>
  <si>
    <t xml:space="preserve">    N2(17, 2) </t>
  </si>
  <si>
    <t xml:space="preserve"> Intègre à une activité une modalité de travail numérique qui améliore l’implication des élèves dans leurs apprentissages.</t>
  </si>
  <si>
    <t>FOCALE_6</t>
  </si>
  <si>
    <t>COMPETENCES D’ANALYSE ET D’ADAPTATION DE SA PRATIQUE PROFESSIONNELLE EN TENANT COMPTE DES EVOLUTIONS DU METIER ET DE SON ENVIRONNEMENT DE TRAVAIL.</t>
  </si>
  <si>
    <t>CC14</t>
  </si>
  <si>
    <t>S''ENGAGER DANS UNE DEMARCHE INDIVIDUELLE ET COLLECTIVE DE DEVELOPPEMENT PROFESSIONNEL</t>
  </si>
  <si>
    <t xml:space="preserve"> </t>
  </si>
  <si>
    <t xml:space="preserve">    N1(18, 1) </t>
  </si>
  <si>
    <t xml:space="preserve"> Repère, dans l’observation de la pratique du tuteur et les échanges avec les collègues, des éléments à expérimenter.</t>
  </si>
  <si>
    <t xml:space="preserve">    N2(18, 1) </t>
  </si>
  <si>
    <t xml:space="preserve"> Conduit une analyse de son activité seul, en entretien et/ou en collectif de travail pour ajuster ses pratiques.</t>
  </si>
  <si>
    <t xml:space="preserve">    N2(18, 2) </t>
  </si>
  <si>
    <t xml:space="preserve"> S’engage à suivre une formation, à mettre en œuvre une expérimentation à l’échelle de l’école, de l’établissement</t>
  </si>
  <si>
    <t>INFORMATIONS GENERALES</t>
  </si>
  <si>
    <t>TYPE PARCOURS</t>
  </si>
  <si>
    <t>NUMERO DE GROUPE</t>
  </si>
  <si>
    <t>DATE</t>
  </si>
  <si>
    <t>INTERVENANTS</t>
  </si>
  <si>
    <t>Points à Consolider</t>
  </si>
  <si>
    <t>Inscrire son action dans le cadre des principes fondamentaux du SE et dans le cadre réglementaire de l’école</t>
  </si>
  <si>
    <t>L_INTERVENANTS</t>
  </si>
  <si>
    <t>L_NIVEAUX</t>
  </si>
  <si>
    <t>LC_FOC1</t>
  </si>
  <si>
    <t>LC_FOC2</t>
  </si>
  <si>
    <t>LC_FOC3</t>
  </si>
  <si>
    <t>LC_FOC4</t>
  </si>
  <si>
    <t>S'ENGAGER DANS UNE DEMARCHE INDIVIDUELLE ET COLLECTIVE DE DEVELOPPEMENT PROFESSIONNEL</t>
  </si>
  <si>
    <t>TAB_COMPETENCES</t>
  </si>
  <si>
    <t>Fait circuler la parole en veillant à l’expression de chaque élève et au respect mutuel.</t>
  </si>
  <si>
    <t>Sait distinguer, dans les propos des élèves, ce qui relève de leur libre expression ou appelle une correction explicative.</t>
  </si>
  <si>
    <t>Respecte les obligations professionnelles.</t>
  </si>
  <si>
    <t>Veille à ce que son attitude et son langage ne soient pas discriminatoires et ne fassent pas obstacle à l’apprentissage et au développement de la confiance en soi.</t>
  </si>
  <si>
    <t>S’exprime avec clarté et précision à l’oral et à l’écrit en prenant en compte son interlocuteur.</t>
  </si>
  <si>
    <t>Contribue à sa mesure au travail d’équipe.</t>
  </si>
  <si>
    <t>Identifie le rôle et l’action des différents membres de la communauté éducative.</t>
  </si>
  <si>
    <t>Informe les parents des progrès et des résultats de leur enfant.</t>
  </si>
  <si>
    <t>Organise un dialogue bienveillant avec les parents fondé sur l’écoute réciproque.</t>
  </si>
  <si>
    <t>Identifie les principaux partenaires de l’école ou de l’établissement.</t>
  </si>
  <si>
    <t>Connaît les notions clés de sa discipline ou de ses domaines d’enseignement.</t>
  </si>
  <si>
    <t>Connaît les exigences du socle commun et leur articulation avec les programmes.</t>
  </si>
  <si>
    <t xml:space="preserve">
Adapte son langage et sa posture à l’âge des élèves et aux situations d’apprentissage.</t>
  </si>
  <si>
    <t>Construit des situations favorisant l’enrichissement de la langue des élèves.</t>
  </si>
  <si>
    <t>Traduit les objectifs et contenus d’enseignement ainsi que les exigences du socle en activités réalisables pour les élèves.</t>
  </si>
  <si>
    <t>Établit une planification à court et moyen terme de ses séquences sur la base des contenus et de la nécessaire progressivité des apprentissages.</t>
  </si>
  <si>
    <t>Organise la mise en œuvre de la séance en dégageant clairement les étapes de déroulement de la séance et en formulant des objectifs, des consignes  permettant aux élèves de s’investir dans les tâches d’apprentissage proposées</t>
  </si>
  <si>
    <t>Utilise en complémentarité les supports de communication (tableau, vidéoprojecteur…).</t>
  </si>
  <si>
    <t>Est vigilant quant à la qualité du matériel servant à la réalisation des tâches.</t>
  </si>
  <si>
    <t>Prend conscience des écarts entre la conception et la mise en place effective de son enseignement.</t>
  </si>
  <si>
    <t>Met en place et maintient un cadre de travail propice aux apprentissages.</t>
  </si>
  <si>
    <t>Énonce et explicite l’objet des apprentissages.</t>
  </si>
  <si>
    <t>Donne un droit à l’erreur et évite l’effet stigmatisant.</t>
  </si>
  <si>
    <t>Dynamise les échanges entre les élèves.</t>
  </si>
  <si>
    <t>Repère et désamorce un comportement qui nuit au fonctionnement du groupe.</t>
  </si>
  <si>
    <t>Veille au respect des règles de sécurité.</t>
  </si>
  <si>
    <t>S’approprie les outils d’évaluation et les utilise de manière adaptée aux objectifs poursuivis et aux situations.</t>
  </si>
  <si>
    <t>Appuie ses évaluations sur des critères explicites et transparents.</t>
  </si>
  <si>
    <t>S’appuie sur ses connaissances pour ajuster son action.</t>
  </si>
  <si>
    <t>Veille à leur faire verbaliser les démarches et les raisonnements.</t>
  </si>
  <si>
    <t>Tient compte de la diversité des représentations, des rapports aux savoirs et des modes d’apprentissage</t>
  </si>
  <si>
    <t>Repère, dans un comportement d’élève, les signes de difficultés</t>
  </si>
  <si>
    <t>Aide l’élève à construire des compétences et valorise les progrès réalisés pour asseoir la confiance en soi.</t>
  </si>
  <si>
    <t>Soutient l’ambition de tous les élèves par une pédagogie de l’encouragement.</t>
  </si>
  <si>
    <t>Aide l’élève à chercher, à sélectionner des informations sur Internet</t>
  </si>
  <si>
    <t>Connaît et utilise les services et ressources institutionnels pour s’informer, communiquer, se former.</t>
  </si>
  <si>
    <t>Repère, dans l’observation de la pratique du tuteur et les échanges avec les collègues, des éléments à expérimenter.</t>
  </si>
  <si>
    <t>Organise des débats argumentés</t>
  </si>
  <si>
    <t>Explicite aux élèves, aux parents, aux partenaires le sens et les enjeux  de l’institution scolaire</t>
  </si>
  <si>
    <t>Participe au bien-être et à la construction de l’estime de soi par des commentaires valorisant les progrès.</t>
  </si>
  <si>
    <t>Développe des méthodes de travail qui donnent de l’autonomie et propose des activités qui favorisent la prise de responsabilité.</t>
  </si>
  <si>
    <t>Est attentif aux messages verbaux de l’élève pour l’encourager à s’exprimer avec justesse</t>
  </si>
  <si>
    <t>S’implique avec les différents acteurs de l’école ou de l’établissement dans l’accompagnement du parcours de l’élève.</t>
  </si>
  <si>
    <t>S’implique en collaboration avec les autres membres de la communauté éducative.</t>
  </si>
  <si>
    <t>Explicite auprès des parents ses démarches pédagogiques.</t>
  </si>
  <si>
    <t>Contribue à sa mesure à la mise en œuvre d’un projet partenarial</t>
  </si>
  <si>
    <t>Connaît les pré-requis nécessaires à l’appropriation des notions clés de sa discipline.</t>
  </si>
  <si>
    <t>Construit des liens avec d’autres disciplines ou domaines d’enseignement</t>
  </si>
  <si>
    <t>Par un guidage bienveillant, est attentif à ce que les élèves s’expriment dans une langue correcte</t>
  </si>
  <si>
    <t>Fait prendre conscience aux élèves de leurs erreurs et propose les reprises, les reformulations et les rétroactions nécessaires.</t>
  </si>
  <si>
    <t>Prévoit la différenciation pour répondre à la diversité des besoins des élèves.</t>
  </si>
  <si>
    <t>Veille à la diversification des supports proposés aux élèves.</t>
  </si>
  <si>
    <t>Fait acquérir aux élèves des méthodes de travail.</t>
  </si>
  <si>
    <t>Impulse de véritables situations de questionnement de nature à éveiller l’esprit critique des élèves</t>
  </si>
  <si>
    <t>Favorise le plus souvent possible l’autonomie et la créativité des élèves.</t>
  </si>
  <si>
    <t>Adopte une organisation spatiale et temporelle en fonction de l’âge des élèves et des activités proposées.</t>
  </si>
  <si>
    <t>Explicite les enjeux et les attendus,</t>
  </si>
  <si>
    <t>Utilise l’erreur dans les productions des élèves comme un levier pour la construction des apprentissages,</t>
  </si>
  <si>
    <t>Favorise la collaboration entre les élèves.</t>
  </si>
  <si>
    <t>Réagit de manière pertinente et proportionnée face à un comportement inapproprié.</t>
  </si>
  <si>
    <t>Varie les techniques et les modalités d’évaluation.</t>
  </si>
  <si>
    <t>Aide l’élève à prendre conscience de ses marges de progrès et développe progressivement l’auto-évaluation.</t>
  </si>
  <si>
    <t>Recueille les diverses procédures mises en œuvre par les élèves, les analyses.</t>
  </si>
  <si>
    <t>Prévoit la différenciation pour répondre à la diversité des élèves</t>
  </si>
  <si>
    <t>Repère les points d’appui de chaque élève pour construire des démarches d’apprentissage appropriées.</t>
  </si>
  <si>
    <t>Contribue à la mise en œuvre de projets spécifiques répondant à la diversité des situations.</t>
  </si>
  <si>
    <t>Prend part aux actions de l’équipe et de la communauté éducative sur l’orientation</t>
  </si>
  <si>
    <t>Sélectionne les ressources et les supports les plus appropriés dans la préparation de ses séances.</t>
  </si>
  <si>
    <t>Intègre à une activité une modalité de travail numérique qui améliore l’implication des élèves dans leurs apprentissages.</t>
  </si>
  <si>
    <t>Conduit une analyse de son activité seul, en entretien et/ou en collectif de travail pour ajuster ses pratiques.</t>
  </si>
  <si>
    <t>S’engage à suivre une formation, à mettre en œuvre une expérimentation à l’échelle de l’école, de l’établissement</t>
  </si>
  <si>
    <t>TAB_DES_NIV_1</t>
  </si>
  <si>
    <t>TAB_DES_NIV_2</t>
  </si>
  <si>
    <t>NIV_1</t>
  </si>
  <si>
    <t>NIV_2</t>
  </si>
  <si>
    <t>MAX</t>
  </si>
  <si>
    <t>CC1_AT1</t>
  </si>
  <si>
    <t>CC2_AT1</t>
  </si>
  <si>
    <t>CC6_AT1</t>
  </si>
  <si>
    <t>CC6_AT2</t>
  </si>
  <si>
    <t>CC6_AT3</t>
  </si>
  <si>
    <t>CC7_AT1</t>
  </si>
  <si>
    <t>CC10_AT1</t>
  </si>
  <si>
    <t>CC11_AT1</t>
  </si>
  <si>
    <t>CC12_AT1</t>
  </si>
  <si>
    <t>CC13_AT1</t>
  </si>
  <si>
    <t>P1_AT1</t>
  </si>
  <si>
    <t>P1_AT2</t>
  </si>
  <si>
    <t>P1_AT3</t>
  </si>
  <si>
    <t>P2_AT1</t>
  </si>
  <si>
    <t>P3_AT1</t>
  </si>
  <si>
    <t>P4_AT1</t>
  </si>
  <si>
    <t>P4_AT2</t>
  </si>
  <si>
    <t>P4_AT3</t>
  </si>
  <si>
    <t>P4_AT4</t>
  </si>
  <si>
    <t>P5_AT1</t>
  </si>
  <si>
    <t>P5_AT2</t>
  </si>
  <si>
    <t>CC3_AT1</t>
  </si>
  <si>
    <t>CC4_AT1</t>
  </si>
  <si>
    <t>CC5_AT1</t>
  </si>
  <si>
    <t>CC9_AT1</t>
  </si>
  <si>
    <t>CC9_AT2</t>
  </si>
  <si>
    <t>CC9_AT3</t>
  </si>
  <si>
    <t>CC14_AT1</t>
  </si>
  <si>
    <t>CC14_AT2</t>
  </si>
  <si>
    <t>FOC_4A</t>
  </si>
  <si>
    <t>FOC_4B</t>
  </si>
  <si>
    <t>L_PARCOURS</t>
  </si>
  <si>
    <t>EVAL</t>
  </si>
  <si>
    <t>COM PRES</t>
  </si>
  <si>
    <t>AT1</t>
  </si>
  <si>
    <t>AT2</t>
  </si>
  <si>
    <t>AT3</t>
  </si>
  <si>
    <t>AT4</t>
  </si>
  <si>
    <t>L_ATTENDUS</t>
  </si>
  <si>
    <t>LECTURE COMMENTAIRE</t>
  </si>
  <si>
    <t>TYPE_LECTURE</t>
  </si>
  <si>
    <t>EN_TOTALITE</t>
  </si>
  <si>
    <t>PAR_COMPETENCE</t>
  </si>
  <si>
    <t>C_FOC_1</t>
  </si>
  <si>
    <t>C_FOC_2</t>
  </si>
  <si>
    <t>C_FOC_3</t>
  </si>
  <si>
    <t>C_FOC_5</t>
  </si>
  <si>
    <t>C_FOC_6</t>
  </si>
  <si>
    <t>C_FOC_4A</t>
  </si>
  <si>
    <t>C_FOC_4B</t>
  </si>
  <si>
    <t>TOTAL</t>
  </si>
  <si>
    <t>SYNTHESE
GLOBALE</t>
  </si>
  <si>
    <t>IL S’AGIT DE FAIRE ETAT DE L’EXPERTISE PROFESSIONNELLE A PARTIR DU DIALOGUE DES 2 TUTEURS ET D’ATTRIBUER UNE VALEUR A CE BILAN POUR POSER UNE NOTE DANS L’UE ALTERNANCE (30 CREDITS)</t>
  </si>
  <si>
    <t>Ref B.O  n° 30 du 25 juillet 2013</t>
  </si>
  <si>
    <t>Niveau d’acquisition</t>
  </si>
  <si>
    <t>Niveau 1</t>
  </si>
  <si>
    <t>Niveau 2</t>
  </si>
  <si>
    <t xml:space="preserve">1 - Compétences relatives à la prise en compte des éléments réglementaires et institutionnels de son environnement professionnel en lien avec les responsabilités attachées à sa fonction </t>
  </si>
  <si>
    <t>CC1, 2 et 6</t>
  </si>
  <si>
    <t xml:space="preserve">2 - Compétences relationnelles, de communication et d’animation  favorisant la transmission, l’implication et la coopération au sein de la communauté éducative et de son environnement </t>
  </si>
  <si>
    <t>CC 7, 10, 11, 12 et 13</t>
  </si>
  <si>
    <t>3 -Compétences liées à la maîtrise des contenus disciplinaires et à leur didactique</t>
  </si>
  <si>
    <t>P1 et P2</t>
  </si>
  <si>
    <t xml:space="preserve">4 - Compétences éducatives et pédagogiques nécessaires à la mise en œuvre de situations d’apprentissage et d’accompagnement des élèves </t>
  </si>
  <si>
    <t>5 - Compétences relatives à l’usage et à la maîtrise des technologies de l’information de la communication</t>
  </si>
  <si>
    <t xml:space="preserve">6 - Compétences d’analyse et d’adaptation de sa pratique professionnelle en tenant compte des évolutions du métier et de son environnement de travail. </t>
  </si>
  <si>
    <t>P3, 4 et 5, CC3, CC4, CC5</t>
  </si>
  <si>
    <t>Bilan final sans compensation possible des différents champs de compétences</t>
  </si>
  <si>
    <t>La note est inférieure à 10 si au moins une focale de compétence est insuffisamment acquise</t>
  </si>
  <si>
    <t>La note est égale à 10 si toutes les focales de compétences sont validées au niveau 1</t>
  </si>
  <si>
    <t>La note est supérieure à 10 si tous les focales de compétences sont validées au niveau 1 et certaines au niveau 2</t>
  </si>
  <si>
    <t>La note finale est inférieure à 5 si le nombre de focales de compétences insuffisamment acquises est égal ou supérieur à 3</t>
  </si>
  <si>
    <t>La note finale est égale à 7 ou 8  si le nombre de focales de compétences insuffisamment acquises est de 1 ou 2</t>
  </si>
  <si>
    <t>La note finale est comprise entre 12 et 16 si le nombre de focales de compétences validées au niveau 2 est compris entre 1 et 4</t>
  </si>
  <si>
    <t>La note finale est comprise entre 18 et 20 si le nombre de focales de compétences validées au niveau 2 est de 5 ou 6</t>
  </si>
  <si>
    <t>les notes de 6, 9, 10, 11, 17 ne seront pas attribuées</t>
  </si>
  <si>
    <t>Note Finale</t>
  </si>
  <si>
    <t xml:space="preserve"> / 20</t>
  </si>
  <si>
    <t>Date</t>
  </si>
  <si>
    <t>Tuteur ESPE</t>
  </si>
  <si>
    <t>Tuteur Rectorat</t>
  </si>
  <si>
    <r>
      <t xml:space="preserve">Focales des compétences </t>
    </r>
    <r>
      <rPr>
        <sz val="9"/>
        <color theme="2" tint="-0.749992370372631"/>
        <rFont val="Calibri"/>
        <family val="2"/>
        <scheme val="minor"/>
      </rPr>
      <t>mobilisables et observables dans le contexte professionnel d’un enseignant en formation initiale (</t>
    </r>
    <r>
      <rPr>
        <i/>
        <sz val="9"/>
        <color theme="2" tint="-0.749992370372631"/>
        <rFont val="Calibri"/>
        <family val="2"/>
        <scheme val="minor"/>
      </rPr>
      <t>cf. « Outil de suivi des professeurs stagiaires » du pôle de professionnalisation de l’Académie de LYON</t>
    </r>
    <r>
      <rPr>
        <sz val="9"/>
        <color theme="2" tint="-0.749992370372631"/>
        <rFont val="Calibri"/>
        <family val="2"/>
        <scheme val="minor"/>
      </rPr>
      <t xml:space="preserve">)  </t>
    </r>
  </si>
  <si>
    <t>BILAN DE COMPETENCES ET EVALUATION
MASTER MEEF</t>
  </si>
  <si>
    <t>Insuffisant</t>
  </si>
  <si>
    <t>L_CHOIX</t>
  </si>
  <si>
    <t>EVALUATION FINALE DES PROFESSEURS STAGIAIRES
En référence au référentiel des compétences professionnelles des métiers du professorat et de l'éducation 
B.O  n° 30 du 25 juillet 2013  NOR : MENE1315928A - arrêté du 1-7-2013 - J.O. du 18-7-2013 - MEN - DGESCO A3-3
et aux modalités d'évaluation du stage et de titularisation des personnels enseignants et d'éducation de l'enseignement public
B.O n°13 du 26 mars 2015 NOR : MENH1506379N - note de service n° 2015-055 du 17-3-2015 - MENESR - DGRH B2-3</t>
  </si>
  <si>
    <t>LC_FOC</t>
  </si>
  <si>
    <t>FOCALE 1</t>
  </si>
  <si>
    <t>FOCALE 2</t>
  </si>
  <si>
    <t>FOCALE 3</t>
  </si>
  <si>
    <t>FOCALE 4</t>
  </si>
  <si>
    <t>FOCALE 5</t>
  </si>
  <si>
    <t>FOCALE 6</t>
  </si>
  <si>
    <t>JOURS INTERVENTION</t>
  </si>
  <si>
    <t>TEMPS D'ANALYSE N°1</t>
  </si>
  <si>
    <t>TEMPS D'ANALYSE N°2</t>
  </si>
  <si>
    <t>TEMPS D'ANALYSE N°3</t>
  </si>
  <si>
    <t>TEMPS D'ANALYSE N°4</t>
  </si>
  <si>
    <t>TEMPS D'ANALYSE N°5</t>
  </si>
  <si>
    <t>TEMPS D'ANALYSE N°6</t>
  </si>
  <si>
    <t>TEMPS D'ANALYSE N°7</t>
  </si>
  <si>
    <t>ADRESSE</t>
  </si>
  <si>
    <t>ETABLISSEMENT_1 : NOM</t>
  </si>
  <si>
    <t>ETABLISSEMENT_2 : NOM</t>
  </si>
  <si>
    <t>ETABLISSEMENT</t>
  </si>
  <si>
    <t>CLASSE</t>
  </si>
  <si>
    <t>ETABLISSEMENT_1</t>
  </si>
  <si>
    <t>ETABLISSEMENT_2</t>
  </si>
  <si>
    <t>AUTRES</t>
  </si>
  <si>
    <t>L_ETABLISSEMENTS</t>
  </si>
  <si>
    <t>INTITULE</t>
  </si>
  <si>
    <t>TEMPS D'ANALYSE N°8</t>
  </si>
  <si>
    <t>TEMPS D'ANALYSE N°9</t>
  </si>
  <si>
    <t>TEMPS D'ANALYSE N°10</t>
  </si>
  <si>
    <t>TUTEUR_ESPE</t>
  </si>
  <si>
    <t>TUTEUR_RECTORAT</t>
  </si>
  <si>
    <t>LES_DEUX</t>
  </si>
  <si>
    <t>NOM PRENOM DU STAGIAIRE</t>
  </si>
  <si>
    <t>TEMPS ANALYSE N°1</t>
  </si>
  <si>
    <t>TEMPS D'ANALYSE N° 1</t>
  </si>
  <si>
    <t>Points à consolider</t>
  </si>
  <si>
    <t>TEMPS D'ANALYSE N° 2</t>
  </si>
  <si>
    <t>TEMPS D'ANALYSE N° 3</t>
  </si>
  <si>
    <t>TEMPS D'ANALYSE N° 4</t>
  </si>
  <si>
    <t>TEMPS D'ANALYSE N° 5</t>
  </si>
  <si>
    <t>TEMPS D'ANALYSE N° 6</t>
  </si>
  <si>
    <t>TEMPS D'ANALYSE N° 7</t>
  </si>
  <si>
    <t>TEMPS D'ANALYSE N° 8</t>
  </si>
  <si>
    <t>TEMPS D'ANALYSE N° 9</t>
  </si>
  <si>
    <t>TEMPS D'ANALYSE N° 10</t>
  </si>
  <si>
    <t>SYNTHESE DES TEMPS D'ANALYSES</t>
  </si>
  <si>
    <t>RETOUR DU STAGIAIRE</t>
  </si>
  <si>
    <t>SYNTHESE GLOBALE</t>
  </si>
  <si>
    <t>TEMPS ANALYSE N°3</t>
  </si>
  <si>
    <t>TEMPS ANALYSE N°4</t>
  </si>
  <si>
    <t>TEMPS ANALYSE N°5</t>
  </si>
  <si>
    <t>TEMPS ANALYSE N°6</t>
  </si>
  <si>
    <t>TEMPS ANALYSE N°7</t>
  </si>
  <si>
    <t>TEMPS ANALYSE N°8</t>
  </si>
  <si>
    <t>TEMPS ANALYSE N°9</t>
  </si>
  <si>
    <t>TEMPS ANALYSE N°10</t>
  </si>
  <si>
    <t>TEMPS ANALYSE N°2</t>
  </si>
  <si>
    <t>Nom et Prénom</t>
  </si>
  <si>
    <t>OUTIL ACADEMIQUE DE SUIVI DES STAGIAIRES</t>
  </si>
  <si>
    <t>VERSION</t>
  </si>
  <si>
    <t>AUTEUR</t>
  </si>
  <si>
    <t>Pierre Vilers</t>
  </si>
  <si>
    <t>ESPE LYON</t>
  </si>
  <si>
    <t>ETAT DE LA VERSION</t>
  </si>
  <si>
    <t>DATE DE LA VERSION</t>
  </si>
  <si>
    <t>DESCRIPTION DU FICHIER</t>
  </si>
  <si>
    <t>Nom des feuilles</t>
  </si>
  <si>
    <t>INFORMATIONS</t>
  </si>
  <si>
    <t>SYNTHESE</t>
  </si>
  <si>
    <t>Contenus des feuilles</t>
  </si>
  <si>
    <t>Cette feuille "non modifiable" vous permet d'avoir une vision globale des différents temps d'analyses. Dans cette feuille vous ne pouvez pas modifier les différents champs. Par contre, vous pouvez afficher  les commentaires que vous avez saisis dans les feuilles "TA_i". Vous avez la possibilité d'afficher les commentaires par compétence (ou attendu) ou en globalité.</t>
  </si>
  <si>
    <t>TA_1 à TA_10</t>
  </si>
  <si>
    <t>BILAN_DU</t>
  </si>
  <si>
    <t>BILAN_PA</t>
  </si>
  <si>
    <t>Cette feuille "non modifiable" vous permet d'avoir une vision globale du référentiel. Vous avez aussi la liste des différents descripteurs de niveau 1 et de niveau 2</t>
  </si>
  <si>
    <t>Ce "fichier Excel" contient plusieurs "feuilles". Il permet de gérer 10 temps d'analyses. Pour éviter de supprimer par inadvertance des données et des formules, toutes les cellules que vous ne devez pas modifier ont été protégées. Ce fichier contient également des feuilles "cachées" (nécessaires au bon fonctionnement du fichier) qui n'ont pas à vocations à être modifiées par les utilisateurs. Nous vous conseillons de ne pas les afficher pour éviter de surcharger votre interface.</t>
  </si>
  <si>
    <t>Attention : Ce fichier contient 10 feuilles nomméesTA_1 à TA_10 permettant de renseigner un temps d'analyse. Pour des raisons d'ergonomie, (il y a moins de feuilles affichées dans la barre des onglets) nous avons "caché" les 5 dernière de TA_6 à TA_10. Pour les "afficher" il suffit de cliquer sur l'un des onglets avec le bouton droit de la souris et de choisir l'option "Afficher" pour les faire apparaitre.</t>
  </si>
  <si>
    <t>Cette feuille contient les informations générales mais aussi les informations spécifiques à chaque temps d'analyse. Vous devez renseigner les différents champs spécifiques pour chaque temps d'analyse. Les informations seront automatiquement reportées dans les autres feuilles (SYNTHESE et TA_i)</t>
  </si>
  <si>
    <t xml:space="preserve">C'est dans ces feuilles que vous allez pouvoir saisir les commentaires pour chaque "attendu de compétence". Vous pouvez également saisir les "points positifs", les "points à consolider", la synthèse globale. Le stagiaire a également un champ qui lui permet de résumer "son retour" sur ce temps d'analyse. </t>
  </si>
  <si>
    <t>PREMIER_DEGRE</t>
  </si>
  <si>
    <t>LC_ENSEIGNEMENT</t>
  </si>
  <si>
    <t>ENSEIGNEMENT</t>
  </si>
  <si>
    <t>DISCIPLINE</t>
  </si>
  <si>
    <t>UNIVERSITE DE FORMATION</t>
  </si>
  <si>
    <t>LC_UNIV</t>
  </si>
  <si>
    <t>LYON_1</t>
  </si>
  <si>
    <t>LYON_2</t>
  </si>
  <si>
    <t>LYON_3</t>
  </si>
  <si>
    <t>UJM</t>
  </si>
  <si>
    <t>TA_1</t>
  </si>
  <si>
    <t>TA_2</t>
  </si>
  <si>
    <t>TA_3</t>
  </si>
  <si>
    <t>TA_4</t>
  </si>
  <si>
    <t>TA_5</t>
  </si>
  <si>
    <t>TA_6</t>
  </si>
  <si>
    <t>TA_7</t>
  </si>
  <si>
    <t>TA_8</t>
  </si>
  <si>
    <t>TA_9</t>
  </si>
  <si>
    <t>TA_10</t>
  </si>
  <si>
    <t>CONTEXTE DE LA CLASSE</t>
  </si>
  <si>
    <t>LC_CONTEXTE</t>
  </si>
  <si>
    <t>PLUTÔT FAVORABLE</t>
  </si>
  <si>
    <t>ORDINAIRE</t>
  </si>
  <si>
    <t>PLUTÔT DIFFICILE</t>
  </si>
  <si>
    <t>AUTO</t>
  </si>
  <si>
    <t>ACCES AUX DESCRIPTEURS</t>
  </si>
  <si>
    <t>DESCRIPTEURS DE NIVEAUX 1</t>
  </si>
  <si>
    <t>DESCRIPTEURS DE NIVEAUX 2</t>
  </si>
  <si>
    <t>Points Positifs</t>
  </si>
  <si>
    <t>TBM</t>
  </si>
  <si>
    <t>Stagiaire</t>
  </si>
  <si>
    <t>T_ESPE</t>
  </si>
  <si>
    <t>T_Rectorat</t>
  </si>
  <si>
    <t>Etablissement</t>
  </si>
  <si>
    <t>Classe</t>
  </si>
  <si>
    <t>ETA</t>
  </si>
  <si>
    <t>TYPE_INTER</t>
  </si>
  <si>
    <t>VISITE</t>
  </si>
  <si>
    <t>N_ESPE</t>
  </si>
  <si>
    <t>N_RECTORAT</t>
  </si>
  <si>
    <t>N_STAGIAIRE</t>
  </si>
  <si>
    <t>TABLE_EVAL</t>
  </si>
  <si>
    <t>TABLE_INFO</t>
  </si>
  <si>
    <t>P+</t>
  </si>
  <si>
    <t>P-</t>
  </si>
  <si>
    <t>R_S</t>
  </si>
  <si>
    <t>S_G</t>
  </si>
  <si>
    <t>LC_TA</t>
  </si>
  <si>
    <t>TEMPS D'ANALYSE :</t>
  </si>
  <si>
    <t>FOCALE N°1</t>
  </si>
  <si>
    <t>INTERVENANT</t>
  </si>
  <si>
    <t>FOCALE N°2</t>
  </si>
  <si>
    <t>FOCALE N°3</t>
  </si>
  <si>
    <t>FOCALE N°4</t>
  </si>
  <si>
    <t>FOCALE N°5</t>
  </si>
  <si>
    <t>FOCALE N°6</t>
  </si>
  <si>
    <t>Retour du stagiaire</t>
  </si>
  <si>
    <t>Synthèse Globale</t>
  </si>
  <si>
    <t>RAPPORT</t>
  </si>
  <si>
    <t xml:space="preserve">SOMME DE TOUS LES COMMENTAIRES </t>
  </si>
  <si>
    <t>RECUPERATION VIA UN "COPIER / COLLER" DES COMMENTAIRES</t>
  </si>
  <si>
    <t>SECOND_DEGRE</t>
  </si>
  <si>
    <t>Université de formation</t>
  </si>
  <si>
    <t>Discipline</t>
  </si>
  <si>
    <r>
      <t xml:space="preserve">Focales des compétences </t>
    </r>
    <r>
      <rPr>
        <sz val="8"/>
        <color theme="2" tint="-0.749992370372631"/>
        <rFont val="Calibri"/>
        <family val="2"/>
        <scheme val="minor"/>
      </rPr>
      <t>mobilisables et observables dans le contexte professionnel d’un enseignant en formation initiale (</t>
    </r>
    <r>
      <rPr>
        <i/>
        <sz val="8"/>
        <color theme="2" tint="-0.749992370372631"/>
        <rFont val="Calibri"/>
        <family val="2"/>
        <scheme val="minor"/>
      </rPr>
      <t>cf. « Outil de suivi des professeurs stagiaires » du pôle de professionnalisation de l’Académie de LYON</t>
    </r>
    <r>
      <rPr>
        <sz val="8"/>
        <color theme="2" tint="-0.749992370372631"/>
        <rFont val="Calibri"/>
        <family val="2"/>
        <scheme val="minor"/>
      </rPr>
      <t xml:space="preserve">)  </t>
    </r>
  </si>
  <si>
    <t>BILAN DE COMPETENCES ET EVALUATION "D.U. FAE"</t>
  </si>
  <si>
    <t>Site</t>
  </si>
  <si>
    <t>LC_SITES</t>
  </si>
  <si>
    <t>AIN</t>
  </si>
  <si>
    <t>RHONE</t>
  </si>
  <si>
    <t>LOIRE</t>
  </si>
  <si>
    <t>SITE</t>
  </si>
  <si>
    <t>IL S’AGIT DE FAIRE ETAT DE L’EXPERTISE PROFESSIONNELLE A PARTIR DU DIALOGUE DES 2 TUTEURS ET D’ATTRIBUER UNE VALEUR A CE BILAN POUR VALIDER LE 3EME OBJET D'EVALUATION DU "D.U."</t>
  </si>
  <si>
    <t>AVIS POUR L'EVALUATION DU D.U. (Bilan de compétences)</t>
  </si>
  <si>
    <t>Positif</t>
  </si>
  <si>
    <t>Très satisfaisant</t>
  </si>
  <si>
    <t>Moins de 4 focales sont évaluées au niveau 2</t>
  </si>
  <si>
    <t>Au moins une focale est évaluée "Insuffisant"</t>
  </si>
  <si>
    <t>Au moins 4 focales sont évaluées au niveau 2</t>
  </si>
  <si>
    <t>Bilan final sans compensation possible des différents champs de compétences
PS : Seul le niveau 1 ou 2 permet de valider le 3eme objet d'évaluation du D.U.</t>
  </si>
  <si>
    <t>Cette feuille vous permet de renseigner puis d'éditer facilement  la synthèse qui devra être remis au Directeur de l'ESPE. Vous devez renseigner celle qui correspont au profil de votre stagiaire (DU ou Parcours A). Cette feuille est celle qui correspond à un stagiaire en parcours "DU"</t>
  </si>
  <si>
    <t>Cette feuille vous permet de renseigner puis d'éditer facilement  la synthèse qui devra être remis au Directeur de l'ESPE. Vous devez renseigner celle qui correspont au profil de votre stagiaire (DU ou Parcours A). Cette feuille est celle qui correspond à un stagiaire en parcours "A"</t>
  </si>
  <si>
    <t>Les compétences avec cette "couleur de fond" sont à observer prioritairement lors des premières visites</t>
  </si>
  <si>
    <t>SYNTHESE_GLOBALE</t>
  </si>
  <si>
    <t>Cette feuille vous permet d'avoir une vue globale globale sur les compétences et un récapitulatifs des différents temps d'analyse. Cette "feuille" est imprimable.</t>
  </si>
  <si>
    <t>EDITION_RAPPORT</t>
  </si>
  <si>
    <t>Cette feuille vous permet d'imprimer un temps d'analyse. Il suffit simplemet de le sélectionner et d'utiliser la fonction "imprimer" du menu</t>
  </si>
  <si>
    <t>DESCRIPTEUR</t>
  </si>
  <si>
    <t>Cette feuille vous permet d'avoir l'ensemble des descripteurs (de niveau 1 et de niveau 2) des diiférentes compétences. Cela peut vous aider à rédiger vos commentaires. Vous pouvez utiliser la fonction "coller" puis faire récupérer le texte. Si vous le "coller" dans une des feuilles TA_1 à TA_10, il faut faire un "Collage spécial" en copiant que les "valeurs" (voir le didacticiel pour comprendre la manipulation)</t>
  </si>
  <si>
    <t>GESTION_COM</t>
  </si>
  <si>
    <t>Cette feuille vous permet d'avoir une vision sur l'ensemble des commentaires qui ont été faits. Vous pouvez récupérer chaque commenaire d'un temps d'analyse ou la "concaténation" de l'ensemble des commentaires. Cela vous permet de faire ainsi du "copier / coller" pour une réutilisation dans une autre application comme "Astuce" par exemple.</t>
  </si>
  <si>
    <t>VALIDEE</t>
  </si>
  <si>
    <t>Utilise un langage clair et adapté aux capacités de compréhension des élèves</t>
  </si>
  <si>
    <t>S’appuie sur ses connaissances (processus et mécanismes d’apprentissage) pour ajuster son action.</t>
  </si>
  <si>
    <t>CONTEXTE DE L'ETABLISSEMENT</t>
  </si>
  <si>
    <t>ODS_2020_2021_V1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</si>
</sst>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62">
    <font>
      <sz val="11"/>
      <color theme="1"/>
      <name val="Calibri"/>
      <family val="2"/>
      <scheme val="minor"/>
    </font>
    <font>
      <b/>
      <sz val="11"/>
      <color theme="3"/>
      <name val="Calibri"/>
      <family val="2"/>
      <scheme val="minor"/>
    </font>
    <font>
      <b/>
      <sz val="11"/>
      <color theme="1"/>
      <name val="Calibri"/>
      <family val="2"/>
      <scheme val="minor"/>
    </font>
    <font>
      <sz val="10"/>
      <color theme="1"/>
      <name val="Arial Unicode MS"/>
      <family val="2"/>
    </font>
    <font>
      <b/>
      <sz val="16"/>
      <color theme="3"/>
      <name val="Calibri"/>
      <family val="2"/>
      <scheme val="minor"/>
    </font>
    <font>
      <b/>
      <sz val="14"/>
      <color theme="3"/>
      <name val="Calibri"/>
      <family val="2"/>
      <scheme val="minor"/>
    </font>
    <font>
      <sz val="10"/>
      <color theme="1"/>
      <name val="Calibri"/>
      <family val="2"/>
      <scheme val="minor"/>
    </font>
    <font>
      <b/>
      <sz val="12"/>
      <color theme="3"/>
      <name val="Calibri"/>
      <family val="2"/>
      <scheme val="minor"/>
    </font>
    <font>
      <b/>
      <sz val="11"/>
      <color theme="9" tint="-0.499984740745262"/>
      <name val="Calibri"/>
      <family val="2"/>
      <scheme val="minor"/>
    </font>
    <font>
      <b/>
      <sz val="10"/>
      <color theme="9" tint="-0.499984740745262"/>
      <name val="Calibri"/>
      <family val="2"/>
      <scheme val="minor"/>
    </font>
    <font>
      <sz val="10"/>
      <color theme="7" tint="-0.249977111117893"/>
      <name val="Calibri"/>
      <family val="2"/>
      <scheme val="minor"/>
    </font>
    <font>
      <b/>
      <i/>
      <sz val="10"/>
      <color theme="7" tint="-0.249977111117893"/>
      <name val="Calibri"/>
      <family val="2"/>
      <scheme val="minor"/>
    </font>
    <font>
      <i/>
      <sz val="11"/>
      <color theme="1"/>
      <name val="Calibri"/>
      <family val="2"/>
      <scheme val="minor"/>
    </font>
    <font>
      <b/>
      <sz val="20"/>
      <color theme="3"/>
      <name val="Calibri"/>
      <family val="2"/>
      <scheme val="minor"/>
    </font>
    <font>
      <sz val="12"/>
      <color theme="3"/>
      <name val="Calibri"/>
      <family val="2"/>
      <scheme val="minor"/>
    </font>
    <font>
      <sz val="11"/>
      <color theme="3"/>
      <name val="Calibri"/>
      <family val="2"/>
      <scheme val="minor"/>
    </font>
    <font>
      <sz val="11"/>
      <color theme="5" tint="-0.499984740745262"/>
      <name val="Calibri"/>
      <family val="2"/>
      <scheme val="minor"/>
    </font>
    <font>
      <b/>
      <sz val="11"/>
      <color theme="5" tint="-0.499984740745262"/>
      <name val="Calibri"/>
      <family val="2"/>
      <scheme val="minor"/>
    </font>
    <font>
      <b/>
      <sz val="8"/>
      <color theme="1"/>
      <name val="Calibri"/>
      <family val="2"/>
      <scheme val="minor"/>
    </font>
    <font>
      <b/>
      <sz val="10"/>
      <color theme="3"/>
      <name val="Calibri"/>
      <family val="2"/>
      <scheme val="minor"/>
    </font>
    <font>
      <sz val="12"/>
      <color theme="1"/>
      <name val="Calibri"/>
      <family val="2"/>
      <scheme val="minor"/>
    </font>
    <font>
      <sz val="9"/>
      <color theme="2" tint="-0.749992370372631"/>
      <name val="Calibri"/>
      <family val="2"/>
      <scheme val="minor"/>
    </font>
    <font>
      <b/>
      <sz val="9"/>
      <color theme="2" tint="-0.749992370372631"/>
      <name val="Calibri"/>
      <family val="2"/>
      <scheme val="minor"/>
    </font>
    <font>
      <i/>
      <sz val="9"/>
      <color theme="2" tint="-0.749992370372631"/>
      <name val="Calibri"/>
      <family val="2"/>
      <scheme val="minor"/>
    </font>
    <font>
      <b/>
      <sz val="14"/>
      <color theme="2" tint="-0.749992370372631"/>
      <name val="Calibri"/>
      <family val="2"/>
      <scheme val="minor"/>
    </font>
    <font>
      <sz val="8"/>
      <color theme="2" tint="-0.749992370372631"/>
      <name val="Calibri"/>
      <family val="2"/>
      <scheme val="minor"/>
    </font>
    <font>
      <b/>
      <sz val="12"/>
      <color theme="2" tint="-0.749992370372631"/>
      <name val="Calibri"/>
      <family val="2"/>
      <scheme val="minor"/>
    </font>
    <font>
      <b/>
      <sz val="8"/>
      <color theme="2" tint="-0.749992370372631"/>
      <name val="Calibri"/>
      <family val="2"/>
      <scheme val="minor"/>
    </font>
    <font>
      <b/>
      <sz val="11"/>
      <color theme="2" tint="-0.749992370372631"/>
      <name val="Calibri"/>
      <family val="2"/>
      <scheme val="minor"/>
    </font>
    <font>
      <sz val="6"/>
      <color theme="2" tint="-0.749992370372631"/>
      <name val="Calibri"/>
      <family val="2"/>
      <scheme val="minor"/>
    </font>
    <font>
      <i/>
      <sz val="11"/>
      <color theme="2" tint="-0.749992370372631"/>
      <name val="Calibri"/>
      <family val="2"/>
      <scheme val="minor"/>
    </font>
    <font>
      <b/>
      <sz val="22"/>
      <color theme="3"/>
      <name val="Calibri"/>
      <family val="2"/>
      <scheme val="minor"/>
    </font>
    <font>
      <b/>
      <i/>
      <sz val="11"/>
      <color theme="3"/>
      <name val="Calibri"/>
      <family val="2"/>
      <scheme val="minor"/>
    </font>
    <font>
      <sz val="10"/>
      <color theme="2" tint="-0.749992370372631"/>
      <name val="Calibri"/>
      <family val="2"/>
      <scheme val="minor"/>
    </font>
    <font>
      <b/>
      <sz val="18"/>
      <color theme="3"/>
      <name val="Calibri"/>
      <family val="2"/>
      <scheme val="minor"/>
    </font>
    <font>
      <b/>
      <sz val="14"/>
      <color theme="1"/>
      <name val="Calibri"/>
      <family val="2"/>
      <scheme val="minor"/>
    </font>
    <font>
      <b/>
      <sz val="12"/>
      <color theme="5" tint="-0.499984740745262"/>
      <name val="Calibri"/>
      <family val="2"/>
      <scheme val="minor"/>
    </font>
    <font>
      <b/>
      <sz val="14"/>
      <color theme="2" tint="-0.89999084444715716"/>
      <name val="Calibri"/>
      <family val="2"/>
      <scheme val="minor"/>
    </font>
    <font>
      <i/>
      <sz val="11"/>
      <color theme="2" tint="-0.89999084444715716"/>
      <name val="Calibri"/>
      <family val="2"/>
      <scheme val="minor"/>
    </font>
    <font>
      <b/>
      <i/>
      <sz val="11"/>
      <color rgb="FFFF0000"/>
      <name val="Calibri"/>
      <family val="2"/>
      <scheme val="minor"/>
    </font>
    <font>
      <b/>
      <sz val="8"/>
      <color theme="3"/>
      <name val="Calibri"/>
      <family val="2"/>
      <scheme val="minor"/>
    </font>
    <font>
      <u/>
      <sz val="11"/>
      <color theme="10"/>
      <name val="Calibri"/>
      <family val="2"/>
      <scheme val="minor"/>
    </font>
    <font>
      <sz val="11"/>
      <color theme="5" tint="-0.249977111117893"/>
      <name val="Calibri"/>
      <family val="2"/>
      <scheme val="minor"/>
    </font>
    <font>
      <sz val="16"/>
      <color theme="3"/>
      <name val="Calibri"/>
      <family val="2"/>
      <scheme val="minor"/>
    </font>
    <font>
      <sz val="16"/>
      <color theme="1"/>
      <name val="Calibri"/>
      <family val="2"/>
      <scheme val="minor"/>
    </font>
    <font>
      <b/>
      <i/>
      <sz val="16"/>
      <color theme="3"/>
      <name val="Calibri"/>
      <family val="2"/>
      <scheme val="minor"/>
    </font>
    <font>
      <b/>
      <u/>
      <sz val="16"/>
      <color theme="10"/>
      <name val="Calibri"/>
      <family val="2"/>
      <scheme val="minor"/>
    </font>
    <font>
      <b/>
      <sz val="16"/>
      <color theme="1"/>
      <name val="Calibri"/>
      <family val="2"/>
      <scheme val="minor"/>
    </font>
    <font>
      <b/>
      <sz val="8"/>
      <color theme="5" tint="-0.499984740745262"/>
      <name val="Calibri"/>
      <family val="2"/>
      <scheme val="minor"/>
    </font>
    <font>
      <b/>
      <sz val="8"/>
      <color theme="9" tint="-0.499984740745262"/>
      <name val="Calibri"/>
      <family val="2"/>
      <scheme val="minor"/>
    </font>
    <font>
      <b/>
      <sz val="9"/>
      <color theme="3"/>
      <name val="Calibri"/>
      <family val="2"/>
      <scheme val="minor"/>
    </font>
    <font>
      <sz val="9"/>
      <color theme="1"/>
      <name val="Calibri"/>
      <family val="2"/>
      <scheme val="minor"/>
    </font>
    <font>
      <sz val="8"/>
      <color theme="1"/>
      <name val="Calibri"/>
      <family val="2"/>
      <scheme val="minor"/>
    </font>
    <font>
      <sz val="8"/>
      <color theme="3"/>
      <name val="Calibri"/>
      <family val="2"/>
      <scheme val="minor"/>
    </font>
    <font>
      <i/>
      <sz val="11"/>
      <color theme="3"/>
      <name val="Calibri"/>
      <family val="2"/>
      <scheme val="minor"/>
    </font>
    <font>
      <b/>
      <i/>
      <sz val="11"/>
      <color theme="5" tint="-0.499984740745262"/>
      <name val="Calibri"/>
      <family val="2"/>
      <scheme val="minor"/>
    </font>
    <font>
      <b/>
      <sz val="12"/>
      <color theme="1"/>
      <name val="Calibri"/>
      <family val="2"/>
      <scheme val="minor"/>
    </font>
    <font>
      <b/>
      <i/>
      <sz val="18"/>
      <color theme="3"/>
      <name val="Calibri"/>
      <family val="2"/>
      <scheme val="minor"/>
    </font>
    <font>
      <sz val="9"/>
      <color indexed="81"/>
      <name val="Tahoma"/>
      <family val="2"/>
    </font>
    <font>
      <b/>
      <sz val="9"/>
      <color indexed="81"/>
      <name val="Tahoma"/>
      <family val="2"/>
    </font>
    <font>
      <i/>
      <sz val="8"/>
      <color theme="2" tint="-0.749992370372631"/>
      <name val="Calibri"/>
      <family val="2"/>
      <scheme val="minor"/>
    </font>
    <font>
      <b/>
      <i/>
      <sz val="11"/>
      <color theme="1"/>
      <name val="Calibri"/>
      <family val="2"/>
      <scheme val="minor"/>
    </font>
  </fonts>
  <fills count="31">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2"/>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rgb="FFEBDD75"/>
        <bgColor indexed="64"/>
      </patternFill>
    </fill>
    <fill>
      <patternFill patternType="solid">
        <fgColor rgb="FFB3EDB9"/>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00B0F0"/>
        <bgColor indexed="64"/>
      </patternFill>
    </fill>
    <fill>
      <patternFill patternType="solid">
        <fgColor rgb="FF77C1D3"/>
        <bgColor indexed="64"/>
      </patternFill>
    </fill>
    <fill>
      <gradientFill type="path" left="0.5" right="0.5" top="0.5" bottom="0.5">
        <stop position="0">
          <color theme="0"/>
        </stop>
        <stop position="1">
          <color theme="8" tint="0.40000610370189521"/>
        </stop>
      </gradientFill>
    </fill>
    <fill>
      <gradientFill type="path" left="0.5" right="0.5" top="0.5" bottom="0.5">
        <stop position="0">
          <color theme="0"/>
        </stop>
        <stop position="1">
          <color theme="8" tint="-0.25098422193060094"/>
        </stop>
      </gradient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0" fontId="41" fillId="0" borderId="0" applyNumberFormat="0" applyFill="0" applyBorder="0" applyAlignment="0" applyProtection="0"/>
  </cellStyleXfs>
  <cellXfs count="716">
    <xf numFmtId="0" fontId="0" fillId="0" borderId="0" xfId="0"/>
    <xf numFmtId="0" fontId="3" fillId="0" borderId="0" xfId="0" applyFont="1" applyAlignment="1">
      <alignment vertical="center" wrapText="1"/>
    </xf>
    <xf numFmtId="0" fontId="0" fillId="0" borderId="0" xfId="0" applyAlignment="1">
      <alignment wrapText="1"/>
    </xf>
    <xf numFmtId="0" fontId="8" fillId="3" borderId="4" xfId="0" applyFont="1" applyFill="1" applyBorder="1" applyAlignment="1">
      <alignment wrapText="1"/>
    </xf>
    <xf numFmtId="0" fontId="1" fillId="0" borderId="0" xfId="0" applyFont="1"/>
    <xf numFmtId="0" fontId="0" fillId="0" borderId="0" xfId="0" applyAlignment="1">
      <alignment vertical="center"/>
    </xf>
    <xf numFmtId="0" fontId="0" fillId="0" borderId="0" xfId="0" applyFill="1"/>
    <xf numFmtId="0" fontId="0" fillId="10" borderId="0" xfId="0" applyFill="1"/>
    <xf numFmtId="0" fontId="0" fillId="11" borderId="0" xfId="0" applyFill="1"/>
    <xf numFmtId="0" fontId="0" fillId="12" borderId="0" xfId="0" applyFill="1"/>
    <xf numFmtId="0" fontId="0" fillId="14" borderId="0" xfId="0" applyFill="1"/>
    <xf numFmtId="0" fontId="0" fillId="16" borderId="0" xfId="0" applyFill="1"/>
    <xf numFmtId="0" fontId="0" fillId="2" borderId="0" xfId="0" applyFill="1"/>
    <xf numFmtId="0" fontId="0" fillId="0" borderId="16" xfId="0" applyBorder="1" applyAlignment="1">
      <alignment wrapText="1"/>
    </xf>
    <xf numFmtId="0" fontId="0" fillId="16" borderId="16" xfId="0" applyFill="1" applyBorder="1" applyAlignment="1">
      <alignment wrapText="1"/>
    </xf>
    <xf numFmtId="0" fontId="0" fillId="2" borderId="16" xfId="0" applyFill="1" applyBorder="1" applyAlignment="1">
      <alignment wrapText="1"/>
    </xf>
    <xf numFmtId="0" fontId="0" fillId="11" borderId="16" xfId="0" applyFill="1" applyBorder="1" applyAlignment="1">
      <alignment wrapText="1"/>
    </xf>
    <xf numFmtId="0" fontId="15" fillId="0" borderId="0" xfId="0" applyFont="1"/>
    <xf numFmtId="0" fontId="15" fillId="3" borderId="16" xfId="0" applyFont="1" applyFill="1" applyBorder="1" applyAlignment="1">
      <alignment wrapText="1"/>
    </xf>
    <xf numFmtId="0" fontId="15" fillId="10" borderId="16" xfId="0" applyFont="1" applyFill="1" applyBorder="1" applyAlignment="1">
      <alignment wrapText="1"/>
    </xf>
    <xf numFmtId="0" fontId="15" fillId="13" borderId="16" xfId="0" applyFont="1" applyFill="1" applyBorder="1" applyAlignment="1">
      <alignment wrapText="1"/>
    </xf>
    <xf numFmtId="0" fontId="0" fillId="0" borderId="16" xfId="0" applyBorder="1" applyAlignment="1">
      <alignment horizontal="center" vertical="center" wrapText="1"/>
    </xf>
    <xf numFmtId="0" fontId="0" fillId="0" borderId="16" xfId="0" applyBorder="1"/>
    <xf numFmtId="0" fontId="0" fillId="19" borderId="16" xfId="0" applyFill="1" applyBorder="1"/>
    <xf numFmtId="0" fontId="0" fillId="3" borderId="16" xfId="0" applyFill="1" applyBorder="1"/>
    <xf numFmtId="0" fontId="0" fillId="4" borderId="0" xfId="0" applyFill="1"/>
    <xf numFmtId="0" fontId="0" fillId="18" borderId="0" xfId="0" applyFill="1"/>
    <xf numFmtId="0" fontId="3" fillId="3" borderId="16" xfId="0" applyFont="1" applyFill="1" applyBorder="1" applyAlignment="1">
      <alignment vertical="center" wrapText="1"/>
    </xf>
    <xf numFmtId="0" fontId="3" fillId="19" borderId="16" xfId="0" applyFont="1" applyFill="1" applyBorder="1" applyAlignment="1">
      <alignment vertical="center" wrapText="1"/>
    </xf>
    <xf numFmtId="0" fontId="0" fillId="19" borderId="0" xfId="0" applyFill="1"/>
    <xf numFmtId="0" fontId="0" fillId="0" borderId="0" xfId="0" applyAlignment="1">
      <alignment horizontal="left" vertical="top" wrapText="1"/>
    </xf>
    <xf numFmtId="0" fontId="18" fillId="0" borderId="22" xfId="0" applyFont="1" applyFill="1" applyBorder="1" applyAlignment="1" applyProtection="1">
      <alignment horizontal="center" vertical="center"/>
    </xf>
    <xf numFmtId="0" fontId="20" fillId="0" borderId="0" xfId="0" applyFont="1"/>
    <xf numFmtId="0" fontId="0" fillId="0" borderId="0" xfId="0" applyAlignment="1">
      <alignment horizontal="left" vertical="top"/>
    </xf>
    <xf numFmtId="0" fontId="20" fillId="0" borderId="0" xfId="0" applyFont="1" applyAlignment="1">
      <alignment horizontal="left" vertical="top"/>
    </xf>
    <xf numFmtId="0" fontId="2" fillId="0" borderId="0" xfId="0" applyFont="1" applyAlignment="1">
      <alignment wrapText="1"/>
    </xf>
    <xf numFmtId="0" fontId="20" fillId="0" borderId="0" xfId="0" applyFont="1" applyFill="1" applyAlignment="1">
      <alignment horizontal="left" vertical="top"/>
    </xf>
    <xf numFmtId="0" fontId="0" fillId="21" borderId="0" xfId="0" applyFill="1"/>
    <xf numFmtId="0" fontId="5" fillId="0" borderId="16"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protection locked="0"/>
    </xf>
    <xf numFmtId="0" fontId="7" fillId="2" borderId="16" xfId="0" applyFont="1" applyFill="1" applyBorder="1" applyAlignment="1" applyProtection="1">
      <alignment vertical="center" wrapText="1"/>
      <protection locked="0"/>
    </xf>
    <xf numFmtId="0" fontId="0" fillId="2" borderId="0" xfId="0" applyFill="1" applyBorder="1"/>
    <xf numFmtId="0" fontId="0" fillId="2" borderId="0" xfId="0" applyFill="1" applyBorder="1" applyAlignment="1"/>
    <xf numFmtId="0" fontId="0" fillId="2" borderId="0" xfId="0" applyFont="1" applyFill="1" applyBorder="1" applyAlignment="1">
      <alignment wrapText="1"/>
    </xf>
    <xf numFmtId="0" fontId="0"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0" xfId="0" applyFont="1" applyFill="1" applyAlignment="1">
      <alignment horizontal="center" vertical="center" textRotation="180"/>
    </xf>
    <xf numFmtId="0" fontId="0" fillId="2" borderId="0" xfId="0" applyFill="1" applyAlignment="1"/>
    <xf numFmtId="0" fontId="0" fillId="2" borderId="0" xfId="0" applyFont="1" applyFill="1" applyAlignment="1">
      <alignment wrapText="1"/>
    </xf>
    <xf numFmtId="0" fontId="0" fillId="2" borderId="0" xfId="0" applyFont="1" applyFill="1" applyAlignment="1">
      <alignment horizontal="left" vertical="top"/>
    </xf>
    <xf numFmtId="0" fontId="6" fillId="2" borderId="0" xfId="0" applyFont="1" applyFill="1" applyAlignment="1">
      <alignment horizontal="left" vertical="top"/>
    </xf>
    <xf numFmtId="0" fontId="6" fillId="2" borderId="0" xfId="0" applyFont="1" applyFill="1" applyAlignment="1">
      <alignment horizontal="left" vertical="top" wrapText="1"/>
    </xf>
    <xf numFmtId="0" fontId="0" fillId="2" borderId="0" xfId="0" applyFill="1" applyAlignment="1">
      <alignment vertical="center"/>
    </xf>
    <xf numFmtId="0" fontId="7" fillId="2" borderId="0" xfId="0" applyFont="1" applyFill="1" applyBorder="1" applyAlignment="1">
      <alignment vertical="center"/>
    </xf>
    <xf numFmtId="0" fontId="0" fillId="2" borderId="0" xfId="0" applyFill="1" applyBorder="1" applyAlignment="1">
      <alignment horizontal="left" vertical="top" wrapText="1"/>
    </xf>
    <xf numFmtId="0" fontId="5" fillId="2" borderId="0" xfId="0" applyFont="1" applyFill="1" applyBorder="1" applyAlignment="1">
      <alignment horizontal="center" vertical="center" textRotation="180"/>
    </xf>
    <xf numFmtId="0" fontId="6" fillId="2" borderId="0" xfId="0" applyFont="1" applyFill="1" applyBorder="1" applyAlignment="1">
      <alignment horizontal="left" vertical="top" wrapText="1"/>
    </xf>
    <xf numFmtId="0" fontId="0" fillId="3" borderId="7" xfId="0" applyFont="1" applyFill="1" applyBorder="1" applyAlignment="1">
      <alignment wrapText="1"/>
    </xf>
    <xf numFmtId="0" fontId="0" fillId="3" borderId="0" xfId="0" applyFont="1" applyFill="1" applyBorder="1" applyAlignment="1">
      <alignment horizontal="left" vertical="top"/>
    </xf>
    <xf numFmtId="0" fontId="10" fillId="3" borderId="0" xfId="0" applyFont="1" applyFill="1" applyBorder="1" applyAlignment="1">
      <alignment horizontal="left" vertical="top"/>
    </xf>
    <xf numFmtId="0" fontId="10" fillId="3" borderId="8" xfId="0" applyFont="1" applyFill="1" applyBorder="1" applyAlignment="1">
      <alignment horizontal="left" vertical="top" wrapText="1"/>
    </xf>
    <xf numFmtId="0" fontId="0" fillId="3" borderId="9" xfId="0" applyFont="1" applyFill="1" applyBorder="1" applyAlignment="1">
      <alignment wrapText="1"/>
    </xf>
    <xf numFmtId="0" fontId="0" fillId="3" borderId="10" xfId="0" applyFont="1" applyFill="1" applyBorder="1" applyAlignment="1">
      <alignment horizontal="left" vertical="top"/>
    </xf>
    <xf numFmtId="0" fontId="11" fillId="3" borderId="10" xfId="0" applyFont="1" applyFill="1" applyBorder="1" applyAlignment="1">
      <alignment horizontal="left" vertical="top"/>
    </xf>
    <xf numFmtId="0" fontId="11" fillId="3" borderId="11" xfId="0" applyFont="1" applyFill="1" applyBorder="1" applyAlignment="1">
      <alignment horizontal="left" vertical="top" wrapText="1"/>
    </xf>
    <xf numFmtId="0" fontId="11" fillId="3" borderId="0" xfId="0" applyFont="1" applyFill="1" applyBorder="1" applyAlignment="1">
      <alignment horizontal="left" vertical="top"/>
    </xf>
    <xf numFmtId="0" fontId="11" fillId="3" borderId="8" xfId="0" applyFont="1" applyFill="1" applyBorder="1" applyAlignment="1">
      <alignment horizontal="left" vertical="top" wrapText="1"/>
    </xf>
    <xf numFmtId="0" fontId="0" fillId="14" borderId="0" xfId="0" applyFill="1" applyBorder="1" applyAlignment="1"/>
    <xf numFmtId="0" fontId="0" fillId="14" borderId="0" xfId="0" applyFont="1" applyFill="1" applyBorder="1" applyAlignment="1">
      <alignment wrapText="1"/>
    </xf>
    <xf numFmtId="0" fontId="0" fillId="14" borderId="0" xfId="0" applyFont="1" applyFill="1" applyBorder="1" applyAlignment="1">
      <alignment horizontal="left" vertical="top"/>
    </xf>
    <xf numFmtId="0" fontId="6" fillId="14" borderId="0" xfId="0" applyFont="1" applyFill="1" applyBorder="1" applyAlignment="1">
      <alignment horizontal="left" vertical="top"/>
    </xf>
    <xf numFmtId="0" fontId="6" fillId="14" borderId="0" xfId="0" applyFont="1" applyFill="1" applyBorder="1" applyAlignment="1">
      <alignment horizontal="left" vertical="top" wrapText="1"/>
    </xf>
    <xf numFmtId="0" fontId="0" fillId="14" borderId="10" xfId="0" applyFont="1" applyFill="1" applyBorder="1" applyAlignment="1">
      <alignment horizontal="left" vertical="top"/>
    </xf>
    <xf numFmtId="0" fontId="11" fillId="14" borderId="10" xfId="0" applyFont="1" applyFill="1" applyBorder="1" applyAlignment="1">
      <alignment horizontal="left" vertical="top"/>
    </xf>
    <xf numFmtId="0" fontId="0" fillId="14" borderId="10" xfId="0" applyFill="1" applyBorder="1" applyAlignment="1"/>
    <xf numFmtId="0" fontId="0" fillId="14" borderId="10" xfId="0" applyFont="1" applyFill="1" applyBorder="1" applyAlignment="1">
      <alignment wrapText="1"/>
    </xf>
    <xf numFmtId="0" fontId="11" fillId="14" borderId="10" xfId="0" applyFont="1" applyFill="1" applyBorder="1" applyAlignment="1">
      <alignment horizontal="left" vertical="top" wrapText="1"/>
    </xf>
    <xf numFmtId="0" fontId="0" fillId="14" borderId="11" xfId="0" applyFill="1" applyBorder="1" applyAlignment="1">
      <alignment horizontal="center"/>
    </xf>
    <xf numFmtId="0" fontId="0" fillId="14" borderId="8" xfId="0" applyFill="1" applyBorder="1"/>
    <xf numFmtId="0" fontId="0" fillId="14" borderId="11" xfId="0" applyFill="1" applyBorder="1"/>
    <xf numFmtId="0" fontId="5" fillId="14" borderId="0" xfId="0" applyFont="1" applyFill="1" applyBorder="1" applyAlignment="1">
      <alignment vertical="center" textRotation="180"/>
    </xf>
    <xf numFmtId="0" fontId="5" fillId="14" borderId="10" xfId="0" applyFont="1" applyFill="1" applyBorder="1" applyAlignment="1">
      <alignment vertical="center" textRotation="180"/>
    </xf>
    <xf numFmtId="0" fontId="6" fillId="14" borderId="10" xfId="0" applyFont="1" applyFill="1" applyBorder="1" applyAlignment="1">
      <alignment horizontal="left" vertical="top"/>
    </xf>
    <xf numFmtId="0" fontId="6" fillId="14" borderId="10" xfId="0" applyFont="1" applyFill="1" applyBorder="1" applyAlignment="1">
      <alignment horizontal="left" vertical="top" wrapText="1"/>
    </xf>
    <xf numFmtId="0" fontId="0" fillId="2" borderId="0" xfId="0" applyFont="1" applyFill="1"/>
    <xf numFmtId="0" fontId="0" fillId="0" borderId="25"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1" fillId="2" borderId="0" xfId="0" applyFont="1" applyFill="1" applyAlignment="1">
      <alignment horizontal="center" vertical="center"/>
    </xf>
    <xf numFmtId="0" fontId="0" fillId="2" borderId="0" xfId="0" applyFill="1" applyBorder="1" applyAlignment="1" applyProtection="1">
      <alignment vertical="top" wrapText="1"/>
      <protection locked="0"/>
    </xf>
    <xf numFmtId="0" fontId="15" fillId="2" borderId="0" xfId="0" applyFont="1" applyFill="1" applyBorder="1" applyAlignment="1">
      <alignment horizontal="center" vertical="center" wrapText="1"/>
    </xf>
    <xf numFmtId="0" fontId="0" fillId="2" borderId="0" xfId="0" applyFill="1" applyBorder="1" applyAlignment="1">
      <alignment horizontal="left" vertical="top"/>
    </xf>
    <xf numFmtId="0" fontId="15" fillId="2" borderId="0" xfId="0" applyFont="1" applyFill="1" applyBorder="1" applyAlignment="1" applyProtection="1">
      <alignment vertical="center" wrapText="1"/>
      <protection locked="0"/>
    </xf>
    <xf numFmtId="0" fontId="0" fillId="2" borderId="0" xfId="0" applyFill="1" applyProtection="1"/>
    <xf numFmtId="0" fontId="0" fillId="2" borderId="0" xfId="0" applyFont="1" applyFill="1" applyProtection="1"/>
    <xf numFmtId="0" fontId="1" fillId="22" borderId="4" xfId="0" applyFont="1" applyFill="1" applyBorder="1" applyAlignment="1" applyProtection="1">
      <alignment vertical="center" wrapText="1"/>
    </xf>
    <xf numFmtId="0" fontId="1" fillId="22" borderId="5" xfId="0" applyFont="1" applyFill="1" applyBorder="1" applyAlignment="1" applyProtection="1">
      <alignment vertical="center" wrapText="1"/>
    </xf>
    <xf numFmtId="0" fontId="1" fillId="22" borderId="6" xfId="0" applyFont="1" applyFill="1" applyBorder="1" applyAlignment="1" applyProtection="1">
      <alignment vertical="center" wrapText="1"/>
    </xf>
    <xf numFmtId="0" fontId="1" fillId="22" borderId="7" xfId="0" applyFont="1" applyFill="1" applyBorder="1" applyAlignment="1" applyProtection="1">
      <alignment vertical="center" wrapText="1"/>
    </xf>
    <xf numFmtId="0" fontId="1" fillId="22" borderId="0" xfId="0" applyFont="1" applyFill="1" applyBorder="1" applyAlignment="1" applyProtection="1">
      <alignment vertical="center" wrapText="1"/>
    </xf>
    <xf numFmtId="0" fontId="1" fillId="22" borderId="8" xfId="0" applyFont="1" applyFill="1" applyBorder="1" applyAlignment="1" applyProtection="1">
      <alignment vertical="center" wrapText="1"/>
    </xf>
    <xf numFmtId="0" fontId="0" fillId="22" borderId="7" xfId="0" applyFont="1" applyFill="1" applyBorder="1" applyProtection="1"/>
    <xf numFmtId="0" fontId="0" fillId="22" borderId="0" xfId="0" applyFont="1" applyFill="1" applyBorder="1" applyProtection="1"/>
    <xf numFmtId="0" fontId="0" fillId="22" borderId="8" xfId="0" applyFont="1" applyFill="1" applyBorder="1" applyProtection="1"/>
    <xf numFmtId="0" fontId="1" fillId="2" borderId="0" xfId="0" applyFont="1" applyFill="1" applyAlignment="1" applyProtection="1">
      <alignment horizontal="center" vertical="center"/>
    </xf>
    <xf numFmtId="0" fontId="1" fillId="22" borderId="7" xfId="0" applyFont="1" applyFill="1" applyBorder="1" applyAlignment="1" applyProtection="1">
      <alignment horizontal="center" vertical="center"/>
    </xf>
    <xf numFmtId="0" fontId="1" fillId="22" borderId="0" xfId="0" applyFont="1" applyFill="1" applyBorder="1" applyAlignment="1" applyProtection="1">
      <alignment horizontal="center" vertical="center"/>
    </xf>
    <xf numFmtId="0" fontId="1" fillId="22" borderId="8" xfId="0" applyFont="1" applyFill="1" applyBorder="1" applyAlignment="1" applyProtection="1">
      <alignment horizontal="center" vertical="center"/>
    </xf>
    <xf numFmtId="0" fontId="0" fillId="22" borderId="9" xfId="0" applyFont="1" applyFill="1" applyBorder="1" applyProtection="1"/>
    <xf numFmtId="0" fontId="0" fillId="22" borderId="10" xfId="0" applyFont="1" applyFill="1" applyBorder="1" applyProtection="1"/>
    <xf numFmtId="0" fontId="0" fillId="22" borderId="11" xfId="0" applyFont="1" applyFill="1" applyBorder="1" applyProtection="1"/>
    <xf numFmtId="0" fontId="0" fillId="2" borderId="0" xfId="0" applyFill="1" applyAlignment="1" applyProtection="1">
      <alignment vertical="center"/>
    </xf>
    <xf numFmtId="0" fontId="0" fillId="2" borderId="0" xfId="0" applyFill="1" applyBorder="1" applyAlignment="1" applyProtection="1">
      <alignment vertical="center"/>
    </xf>
    <xf numFmtId="0" fontId="0" fillId="2" borderId="0" xfId="0" applyFill="1" applyBorder="1" applyAlignment="1" applyProtection="1">
      <alignment horizontal="left" vertical="center"/>
    </xf>
    <xf numFmtId="0" fontId="0" fillId="2" borderId="0" xfId="0" applyFill="1" applyBorder="1" applyAlignment="1" applyProtection="1">
      <alignment horizontal="left" vertical="top" wrapText="1"/>
    </xf>
    <xf numFmtId="0" fontId="5" fillId="13" borderId="25" xfId="0" applyFont="1" applyFill="1" applyBorder="1" applyAlignment="1" applyProtection="1">
      <alignment horizontal="left" vertical="top" wrapText="1"/>
    </xf>
    <xf numFmtId="0" fontId="7" fillId="2" borderId="0" xfId="0" applyFont="1" applyFill="1" applyBorder="1" applyAlignment="1" applyProtection="1">
      <alignment vertical="center"/>
    </xf>
    <xf numFmtId="0" fontId="7" fillId="2" borderId="0" xfId="0" applyFont="1" applyFill="1" applyBorder="1" applyAlignment="1" applyProtection="1">
      <alignment horizontal="center" vertical="center"/>
    </xf>
    <xf numFmtId="0" fontId="7" fillId="2" borderId="0" xfId="0" applyNumberFormat="1" applyFont="1" applyFill="1" applyBorder="1" applyAlignment="1" applyProtection="1">
      <alignment horizontal="center" vertical="center"/>
    </xf>
    <xf numFmtId="164" fontId="7" fillId="2" borderId="0" xfId="0" applyNumberFormat="1" applyFont="1" applyFill="1" applyBorder="1" applyAlignment="1" applyProtection="1">
      <alignment horizontal="center" vertical="center"/>
    </xf>
    <xf numFmtId="0" fontId="0" fillId="2" borderId="0" xfId="0" applyFill="1" applyAlignment="1" applyProtection="1">
      <alignment horizontal="center" vertical="center"/>
    </xf>
    <xf numFmtId="0" fontId="0" fillId="2" borderId="0" xfId="0" applyFill="1" applyBorder="1" applyProtection="1"/>
    <xf numFmtId="0" fontId="0" fillId="2" borderId="0" xfId="0" applyFill="1" applyBorder="1" applyAlignment="1" applyProtection="1">
      <alignment vertical="top" wrapText="1"/>
    </xf>
    <xf numFmtId="0" fontId="15" fillId="2" borderId="0" xfId="0" applyFont="1" applyFill="1" applyBorder="1" applyAlignment="1" applyProtection="1">
      <alignment horizontal="center" vertical="center" wrapText="1"/>
    </xf>
    <xf numFmtId="0" fontId="0" fillId="2" borderId="0" xfId="0" applyFill="1" applyBorder="1" applyAlignment="1" applyProtection="1">
      <alignment horizontal="left" vertical="top"/>
    </xf>
    <xf numFmtId="0" fontId="0" fillId="2" borderId="0" xfId="0" applyFill="1" applyBorder="1" applyAlignment="1" applyProtection="1">
      <alignment horizontal="center"/>
    </xf>
    <xf numFmtId="0" fontId="15" fillId="2" borderId="0" xfId="0" applyFont="1" applyFill="1" applyBorder="1" applyAlignment="1" applyProtection="1">
      <alignment vertical="center" wrapText="1"/>
    </xf>
    <xf numFmtId="0" fontId="1" fillId="2" borderId="0" xfId="0" applyFont="1" applyFill="1" applyBorder="1" applyAlignment="1" applyProtection="1">
      <alignment horizontal="center" vertical="center" wrapText="1"/>
    </xf>
    <xf numFmtId="0" fontId="2" fillId="2" borderId="0" xfId="0" applyFont="1" applyFill="1"/>
    <xf numFmtId="0" fontId="7" fillId="2" borderId="0" xfId="0" applyFont="1" applyFill="1" applyAlignment="1">
      <alignment horizontal="center" vertical="center"/>
    </xf>
    <xf numFmtId="0" fontId="1" fillId="2" borderId="0" xfId="0" applyFont="1" applyFill="1"/>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37" fillId="0" borderId="0" xfId="0" applyFont="1" applyAlignment="1">
      <alignment vertical="center"/>
    </xf>
    <xf numFmtId="0" fontId="0" fillId="0" borderId="0" xfId="0" applyBorder="1"/>
    <xf numFmtId="0" fontId="14" fillId="0" borderId="0" xfId="0" applyFont="1"/>
    <xf numFmtId="0" fontId="17" fillId="0" borderId="7" xfId="0" applyFont="1" applyBorder="1" applyAlignment="1">
      <alignment horizontal="left" vertical="center"/>
    </xf>
    <xf numFmtId="0" fontId="16" fillId="0" borderId="8" xfId="0" applyFont="1" applyBorder="1" applyAlignment="1">
      <alignment wrapText="1"/>
    </xf>
    <xf numFmtId="0" fontId="14" fillId="0" borderId="5" xfId="0" applyFont="1" applyBorder="1"/>
    <xf numFmtId="0" fontId="0" fillId="0" borderId="10" xfId="0" applyBorder="1"/>
    <xf numFmtId="0" fontId="36" fillId="15" borderId="12" xfId="0" applyFont="1" applyFill="1" applyBorder="1" applyAlignment="1">
      <alignment horizontal="left" vertical="center"/>
    </xf>
    <xf numFmtId="0" fontId="36" fillId="11" borderId="14" xfId="0" applyFont="1" applyFill="1" applyBorder="1" applyAlignment="1">
      <alignment wrapText="1"/>
    </xf>
    <xf numFmtId="0" fontId="17" fillId="13" borderId="15" xfId="0" applyFont="1" applyFill="1" applyBorder="1" applyAlignment="1">
      <alignment horizontal="left" vertical="center"/>
    </xf>
    <xf numFmtId="0" fontId="17" fillId="13" borderId="18" xfId="0" applyFont="1" applyFill="1" applyBorder="1" applyAlignment="1">
      <alignment horizontal="left" vertical="center"/>
    </xf>
    <xf numFmtId="0" fontId="7" fillId="5" borderId="15" xfId="0" applyFont="1" applyFill="1" applyBorder="1" applyAlignment="1">
      <alignment horizontal="left" vertical="center"/>
    </xf>
    <xf numFmtId="0" fontId="36" fillId="13" borderId="17" xfId="0" applyFont="1" applyFill="1" applyBorder="1" applyAlignment="1">
      <alignment wrapText="1"/>
    </xf>
    <xf numFmtId="14" fontId="36" fillId="13" borderId="17" xfId="0" applyNumberFormat="1" applyFont="1" applyFill="1" applyBorder="1" applyAlignment="1">
      <alignment horizontal="left" wrapText="1"/>
    </xf>
    <xf numFmtId="0" fontId="36" fillId="13" borderId="20" xfId="0" applyFont="1" applyFill="1" applyBorder="1" applyAlignment="1">
      <alignment wrapText="1"/>
    </xf>
    <xf numFmtId="0" fontId="34" fillId="0" borderId="0" xfId="0" applyFont="1" applyFill="1" applyAlignment="1">
      <alignment vertical="center"/>
    </xf>
    <xf numFmtId="0" fontId="16" fillId="5" borderId="17" xfId="0" applyFont="1" applyFill="1" applyBorder="1" applyAlignment="1">
      <alignment horizontal="center" vertical="top" wrapText="1"/>
    </xf>
    <xf numFmtId="0" fontId="16" fillId="5" borderId="20" xfId="0" applyFont="1" applyFill="1" applyBorder="1" applyAlignment="1">
      <alignment horizontal="center" vertical="top" wrapText="1"/>
    </xf>
    <xf numFmtId="0" fontId="38" fillId="0" borderId="0" xfId="0" applyFont="1" applyFill="1" applyBorder="1" applyAlignment="1">
      <alignment horizontal="center" vertical="center" wrapText="1"/>
    </xf>
    <xf numFmtId="0" fontId="0" fillId="0" borderId="0" xfId="0" applyFill="1" applyAlignment="1">
      <alignment vertical="center" wrapText="1"/>
    </xf>
    <xf numFmtId="0" fontId="30" fillId="13" borderId="12" xfId="0" applyFont="1" applyFill="1" applyBorder="1" applyProtection="1"/>
    <xf numFmtId="0" fontId="30" fillId="13" borderId="15" xfId="0" applyFont="1" applyFill="1" applyBorder="1" applyProtection="1"/>
    <xf numFmtId="0" fontId="30" fillId="13" borderId="18" xfId="0" applyFont="1" applyFill="1" applyBorder="1" applyProtection="1"/>
    <xf numFmtId="0" fontId="12" fillId="2" borderId="0" xfId="0" applyFont="1" applyFill="1" applyBorder="1" applyProtection="1"/>
    <xf numFmtId="0" fontId="1" fillId="2" borderId="0" xfId="0" applyFont="1" applyFill="1" applyBorder="1" applyProtection="1"/>
    <xf numFmtId="0" fontId="0" fillId="2" borderId="0" xfId="0" applyFill="1" applyBorder="1" applyAlignment="1" applyProtection="1">
      <alignment horizontal="center" vertical="center"/>
    </xf>
    <xf numFmtId="0" fontId="12" fillId="13" borderId="12" xfId="0" applyFont="1" applyFill="1" applyBorder="1" applyProtection="1"/>
    <xf numFmtId="0" fontId="12" fillId="13" borderId="15" xfId="0" applyFont="1" applyFill="1" applyBorder="1" applyProtection="1"/>
    <xf numFmtId="0" fontId="30" fillId="13" borderId="12" xfId="0" applyFont="1" applyFill="1" applyBorder="1" applyAlignment="1" applyProtection="1">
      <alignment horizontal="left" vertical="center"/>
    </xf>
    <xf numFmtId="0" fontId="30" fillId="13" borderId="18" xfId="0" applyFont="1" applyFill="1" applyBorder="1" applyAlignment="1" applyProtection="1">
      <alignment horizontal="left" vertical="center"/>
    </xf>
    <xf numFmtId="0" fontId="28" fillId="2" borderId="0" xfId="0" applyFont="1" applyFill="1" applyBorder="1" applyAlignment="1" applyProtection="1">
      <alignment horizontal="center" vertical="center"/>
    </xf>
    <xf numFmtId="0" fontId="32" fillId="13" borderId="15" xfId="0" applyFont="1" applyFill="1" applyBorder="1" applyProtection="1"/>
    <xf numFmtId="0" fontId="17" fillId="13" borderId="16" xfId="0" applyFont="1" applyFill="1" applyBorder="1" applyAlignment="1" applyProtection="1"/>
    <xf numFmtId="0" fontId="32" fillId="13" borderId="18" xfId="0" applyFont="1" applyFill="1" applyBorder="1" applyProtection="1"/>
    <xf numFmtId="0" fontId="2" fillId="2" borderId="0" xfId="0" applyFont="1" applyFill="1" applyProtection="1"/>
    <xf numFmtId="0" fontId="7" fillId="2" borderId="0" xfId="0" applyFont="1" applyFill="1" applyAlignment="1" applyProtection="1">
      <alignment horizontal="center" vertical="center"/>
    </xf>
    <xf numFmtId="0" fontId="1" fillId="9" borderId="16" xfId="0" applyFont="1" applyFill="1" applyBorder="1" applyAlignment="1" applyProtection="1">
      <alignment horizontal="center" vertical="center"/>
    </xf>
    <xf numFmtId="0" fontId="1" fillId="4" borderId="16" xfId="0" applyFont="1" applyFill="1" applyBorder="1" applyAlignment="1" applyProtection="1">
      <alignment horizontal="center" vertical="center"/>
    </xf>
    <xf numFmtId="0" fontId="1" fillId="2" borderId="0" xfId="0" applyFont="1" applyFill="1" applyProtection="1"/>
    <xf numFmtId="0" fontId="2" fillId="2" borderId="0" xfId="0" applyFont="1" applyFill="1" applyBorder="1" applyProtection="1"/>
    <xf numFmtId="0" fontId="1" fillId="9" borderId="16" xfId="0" applyFont="1" applyFill="1" applyBorder="1" applyProtection="1"/>
    <xf numFmtId="0" fontId="1" fillId="4" borderId="16" xfId="0" applyFont="1" applyFill="1" applyBorder="1" applyProtection="1"/>
    <xf numFmtId="0" fontId="0" fillId="15" borderId="22" xfId="0" applyFill="1" applyBorder="1" applyProtection="1"/>
    <xf numFmtId="0" fontId="15" fillId="15" borderId="23" xfId="0" applyFont="1" applyFill="1" applyBorder="1" applyProtection="1"/>
    <xf numFmtId="0" fontId="1" fillId="2" borderId="0" xfId="0" applyFont="1" applyFill="1" applyBorder="1" applyAlignment="1" applyProtection="1">
      <alignment vertical="center"/>
    </xf>
    <xf numFmtId="0" fontId="15" fillId="2" borderId="0" xfId="0" applyFont="1" applyFill="1" applyBorder="1" applyProtection="1"/>
    <xf numFmtId="0" fontId="17" fillId="2" borderId="0" xfId="0" applyFont="1" applyFill="1" applyBorder="1" applyProtection="1"/>
    <xf numFmtId="0" fontId="1" fillId="26" borderId="31" xfId="0" applyFont="1" applyFill="1" applyBorder="1" applyAlignment="1" applyProtection="1">
      <alignment horizontal="center" vertical="center" wrapText="1"/>
    </xf>
    <xf numFmtId="0" fontId="15" fillId="2" borderId="0" xfId="0" applyFont="1" applyFill="1" applyBorder="1" applyAlignment="1" applyProtection="1">
      <alignment horizontal="left" vertical="center" wrapText="1"/>
    </xf>
    <xf numFmtId="0" fontId="1" fillId="18" borderId="31" xfId="0" applyFont="1" applyFill="1" applyBorder="1" applyAlignment="1" applyProtection="1">
      <alignment horizontal="center" vertical="center" wrapText="1"/>
    </xf>
    <xf numFmtId="0" fontId="0" fillId="0" borderId="0" xfId="0" applyProtection="1"/>
    <xf numFmtId="0" fontId="21" fillId="0" borderId="0" xfId="0" applyFont="1" applyBorder="1" applyProtection="1"/>
    <xf numFmtId="0" fontId="20" fillId="0" borderId="0" xfId="0" applyFont="1" applyProtection="1"/>
    <xf numFmtId="0" fontId="22" fillId="15" borderId="16" xfId="0" applyFont="1" applyFill="1" applyBorder="1" applyAlignment="1" applyProtection="1">
      <alignment horizontal="center" vertical="center" wrapText="1"/>
    </xf>
    <xf numFmtId="0" fontId="22" fillId="0" borderId="16" xfId="0" applyFont="1" applyBorder="1" applyAlignment="1" applyProtection="1">
      <alignment horizontal="center" vertical="center" wrapText="1"/>
    </xf>
    <xf numFmtId="0" fontId="2" fillId="0" borderId="0" xfId="0" applyFont="1" applyAlignment="1" applyProtection="1">
      <alignment wrapText="1"/>
    </xf>
    <xf numFmtId="0" fontId="0" fillId="0" borderId="0" xfId="0" applyAlignment="1" applyProtection="1">
      <alignment wrapText="1"/>
    </xf>
    <xf numFmtId="0" fontId="21" fillId="0" borderId="0" xfId="0" applyFont="1" applyBorder="1" applyAlignment="1" applyProtection="1">
      <alignment horizontal="center" wrapText="1"/>
    </xf>
    <xf numFmtId="0" fontId="21" fillId="0" borderId="0" xfId="0" applyFont="1" applyBorder="1" applyAlignment="1" applyProtection="1">
      <alignment wrapText="1"/>
    </xf>
    <xf numFmtId="0" fontId="7" fillId="4" borderId="16" xfId="0" applyFont="1" applyFill="1" applyBorder="1" applyAlignment="1" applyProtection="1">
      <alignment vertical="center" wrapText="1"/>
    </xf>
    <xf numFmtId="0" fontId="21" fillId="0" borderId="37" xfId="0" applyFont="1" applyFill="1" applyBorder="1" applyAlignment="1" applyProtection="1">
      <alignment vertical="top"/>
    </xf>
    <xf numFmtId="0" fontId="21" fillId="0" borderId="0" xfId="0" applyFont="1" applyBorder="1" applyAlignment="1" applyProtection="1">
      <alignment horizontal="left" vertical="top"/>
    </xf>
    <xf numFmtId="0" fontId="0" fillId="0" borderId="0" xfId="0" applyAlignment="1" applyProtection="1">
      <alignment horizontal="left" vertical="top"/>
    </xf>
    <xf numFmtId="0" fontId="20" fillId="0" borderId="0" xfId="0" applyFont="1" applyAlignment="1" applyProtection="1">
      <alignment horizontal="left" vertical="top"/>
    </xf>
    <xf numFmtId="0" fontId="20" fillId="0" borderId="0" xfId="0" applyFont="1" applyFill="1" applyAlignment="1" applyProtection="1">
      <alignment horizontal="left" vertical="top"/>
    </xf>
    <xf numFmtId="0" fontId="22" fillId="23" borderId="16" xfId="0" applyFont="1" applyFill="1" applyBorder="1" applyAlignment="1" applyProtection="1">
      <alignment horizontal="center" vertical="center" wrapText="1"/>
    </xf>
    <xf numFmtId="0" fontId="22" fillId="24" borderId="16" xfId="0" applyFont="1" applyFill="1" applyBorder="1" applyAlignment="1" applyProtection="1">
      <alignment horizontal="center" vertical="center" wrapText="1"/>
    </xf>
    <xf numFmtId="0" fontId="22" fillId="0" borderId="0" xfId="0" applyFont="1" applyBorder="1" applyAlignment="1" applyProtection="1">
      <alignment horizontal="center"/>
    </xf>
    <xf numFmtId="0" fontId="22" fillId="0" borderId="42" xfId="0" applyFont="1" applyBorder="1" applyAlignment="1" applyProtection="1">
      <alignment horizontal="center"/>
    </xf>
    <xf numFmtId="0" fontId="22" fillId="0" borderId="42" xfId="0" applyFont="1" applyBorder="1" applyAlignment="1" applyProtection="1">
      <alignment horizontal="center" vertical="center"/>
    </xf>
    <xf numFmtId="0" fontId="0" fillId="2" borderId="0" xfId="0" applyFill="1" applyBorder="1" applyAlignment="1">
      <alignment vertical="center"/>
    </xf>
    <xf numFmtId="0" fontId="8" fillId="3" borderId="4" xfId="0" applyFont="1" applyFill="1" applyBorder="1" applyAlignment="1">
      <alignment vertical="center" wrapText="1"/>
    </xf>
    <xf numFmtId="0" fontId="0" fillId="14" borderId="8" xfId="0" applyFill="1" applyBorder="1" applyAlignment="1">
      <alignment vertical="center"/>
    </xf>
    <xf numFmtId="0" fontId="5" fillId="14" borderId="0" xfId="0" applyFont="1" applyFill="1" applyBorder="1" applyAlignment="1">
      <alignment vertical="center" textRotation="180" wrapText="1"/>
    </xf>
    <xf numFmtId="0" fontId="0" fillId="14" borderId="8" xfId="0" applyFill="1" applyBorder="1" applyAlignment="1">
      <alignment vertical="center" wrapText="1"/>
    </xf>
    <xf numFmtId="0" fontId="0" fillId="2" borderId="0" xfId="0" applyFill="1" applyBorder="1" applyAlignment="1">
      <alignment vertical="center" wrapText="1"/>
    </xf>
    <xf numFmtId="0" fontId="0" fillId="26" borderId="0" xfId="0" applyFill="1"/>
    <xf numFmtId="0" fontId="40" fillId="0" borderId="16" xfId="0" applyFont="1" applyFill="1" applyBorder="1" applyAlignment="1" applyProtection="1">
      <alignment horizontal="center" vertical="center"/>
    </xf>
    <xf numFmtId="0" fontId="19" fillId="2" borderId="0" xfId="0" applyFont="1" applyFill="1" applyBorder="1" applyAlignment="1" applyProtection="1">
      <alignment horizontal="center" vertical="center" wrapText="1"/>
    </xf>
    <xf numFmtId="0" fontId="1" fillId="8" borderId="26" xfId="0" applyFont="1" applyFill="1" applyBorder="1" applyAlignment="1" applyProtection="1">
      <alignment horizontal="center" vertical="center" wrapText="1"/>
    </xf>
    <xf numFmtId="0" fontId="1" fillId="7" borderId="4" xfId="0" applyFont="1" applyFill="1" applyBorder="1" applyAlignment="1" applyProtection="1">
      <alignment horizontal="center" vertical="center" wrapText="1"/>
    </xf>
    <xf numFmtId="0" fontId="42" fillId="2" borderId="0" xfId="0" applyFont="1" applyFill="1" applyAlignment="1" applyProtection="1">
      <alignment horizontal="left" vertical="center" wrapText="1"/>
    </xf>
    <xf numFmtId="0" fontId="42" fillId="2" borderId="0" xfId="0" applyFont="1" applyFill="1" applyAlignment="1">
      <alignment horizontal="left" vertical="center" wrapText="1"/>
    </xf>
    <xf numFmtId="0" fontId="43" fillId="2" borderId="0" xfId="0" applyFont="1" applyFill="1" applyBorder="1" applyAlignment="1" applyProtection="1">
      <alignment vertical="center"/>
    </xf>
    <xf numFmtId="0" fontId="43" fillId="2" borderId="0" xfId="0" applyFont="1" applyFill="1" applyBorder="1" applyAlignment="1">
      <alignment vertical="center"/>
    </xf>
    <xf numFmtId="0" fontId="45" fillId="2" borderId="0" xfId="0" applyFont="1" applyFill="1" applyAlignment="1" applyProtection="1">
      <alignment vertical="center"/>
    </xf>
    <xf numFmtId="0" fontId="45" fillId="2" borderId="0" xfId="0" applyFont="1" applyFill="1" applyBorder="1" applyAlignment="1" applyProtection="1">
      <alignment horizontal="left" vertical="center"/>
    </xf>
    <xf numFmtId="0" fontId="45" fillId="2" borderId="0" xfId="0" applyFont="1" applyFill="1" applyAlignment="1">
      <alignment vertical="center"/>
    </xf>
    <xf numFmtId="0" fontId="0" fillId="2" borderId="4" xfId="0" applyFill="1" applyBorder="1" applyProtection="1"/>
    <xf numFmtId="0" fontId="0" fillId="2" borderId="5" xfId="0" applyFill="1" applyBorder="1" applyProtection="1"/>
    <xf numFmtId="0" fontId="0" fillId="2" borderId="6" xfId="0" applyFill="1" applyBorder="1"/>
    <xf numFmtId="0" fontId="0" fillId="2" borderId="9" xfId="0" applyFill="1" applyBorder="1" applyProtection="1"/>
    <xf numFmtId="0" fontId="4" fillId="2" borderId="10" xfId="0" applyFont="1" applyFill="1" applyBorder="1" applyAlignment="1" applyProtection="1">
      <alignment horizontal="center" vertical="center"/>
    </xf>
    <xf numFmtId="0" fontId="0" fillId="2" borderId="10" xfId="0" applyFill="1" applyBorder="1" applyProtection="1"/>
    <xf numFmtId="0" fontId="0" fillId="2" borderId="11" xfId="0" applyFill="1" applyBorder="1"/>
    <xf numFmtId="0" fontId="47" fillId="2" borderId="7" xfId="0" applyFont="1" applyFill="1" applyBorder="1" applyProtection="1"/>
    <xf numFmtId="0" fontId="47" fillId="2" borderId="0" xfId="0" applyFont="1" applyFill="1" applyBorder="1" applyProtection="1"/>
    <xf numFmtId="0" fontId="47" fillId="2" borderId="8" xfId="0" applyFont="1" applyFill="1" applyBorder="1"/>
    <xf numFmtId="0" fontId="0" fillId="2" borderId="0" xfId="0" applyFill="1" applyAlignment="1" applyProtection="1">
      <alignment horizontal="center" vertical="center" wrapText="1"/>
    </xf>
    <xf numFmtId="0" fontId="0" fillId="2" borderId="0" xfId="0" applyFill="1" applyAlignment="1">
      <alignment horizontal="center" vertical="center" wrapText="1"/>
    </xf>
    <xf numFmtId="0" fontId="7" fillId="0" borderId="16" xfId="0" applyFont="1" applyFill="1" applyBorder="1" applyAlignment="1" applyProtection="1">
      <alignment horizontal="center" vertical="center"/>
    </xf>
    <xf numFmtId="0" fontId="40" fillId="9" borderId="18" xfId="0" applyFont="1" applyFill="1" applyBorder="1" applyAlignment="1" applyProtection="1">
      <alignment horizontal="center" vertical="center"/>
    </xf>
    <xf numFmtId="0" fontId="40" fillId="9" borderId="19" xfId="0" applyFont="1" applyFill="1" applyBorder="1" applyAlignment="1" applyProtection="1">
      <alignment horizontal="center" vertical="center"/>
    </xf>
    <xf numFmtId="0" fontId="40" fillId="4" borderId="19" xfId="0" applyFont="1" applyFill="1" applyBorder="1" applyAlignment="1" applyProtection="1">
      <alignment horizontal="center" vertical="center"/>
    </xf>
    <xf numFmtId="0" fontId="40" fillId="4" borderId="20" xfId="0" applyFont="1" applyFill="1" applyBorder="1" applyAlignment="1" applyProtection="1">
      <alignment horizontal="center" vertical="center"/>
    </xf>
    <xf numFmtId="0" fontId="40" fillId="0" borderId="13" xfId="0" applyFont="1" applyFill="1" applyBorder="1" applyAlignment="1" applyProtection="1">
      <alignment horizontal="center" vertical="center"/>
    </xf>
    <xf numFmtId="0" fontId="40" fillId="0" borderId="19" xfId="0" applyFont="1" applyFill="1" applyBorder="1" applyAlignment="1" applyProtection="1">
      <alignment horizontal="center" vertical="center"/>
    </xf>
    <xf numFmtId="0" fontId="0" fillId="0" borderId="0" xfId="0" applyFill="1" applyProtection="1"/>
    <xf numFmtId="0" fontId="52" fillId="0" borderId="0" xfId="0" applyFont="1" applyFill="1" applyProtection="1"/>
    <xf numFmtId="0" fontId="0" fillId="0" borderId="0" xfId="0" applyFill="1" applyBorder="1" applyProtection="1"/>
    <xf numFmtId="0" fontId="40" fillId="0" borderId="0" xfId="0" applyFont="1" applyFill="1" applyBorder="1" applyProtection="1"/>
    <xf numFmtId="0" fontId="40" fillId="0" borderId="15" xfId="0" applyFont="1" applyFill="1" applyBorder="1" applyAlignment="1" applyProtection="1">
      <alignment horizontal="center" vertical="center"/>
    </xf>
    <xf numFmtId="0" fontId="1" fillId="0" borderId="0" xfId="0" applyFont="1" applyFill="1" applyProtection="1"/>
    <xf numFmtId="0" fontId="1" fillId="0" borderId="0" xfId="0" applyFont="1" applyFill="1"/>
    <xf numFmtId="0" fontId="52" fillId="0" borderId="0" xfId="0" applyFont="1" applyFill="1" applyBorder="1" applyAlignment="1" applyProtection="1">
      <alignment horizontal="center" vertical="center"/>
    </xf>
    <xf numFmtId="0" fontId="40" fillId="0" borderId="18" xfId="0" applyFont="1" applyFill="1" applyBorder="1" applyAlignment="1" applyProtection="1">
      <alignment horizontal="center" vertical="center"/>
    </xf>
    <xf numFmtId="0" fontId="0" fillId="0" borderId="0" xfId="0" applyFill="1" applyAlignment="1" applyProtection="1">
      <alignment horizontal="center" vertical="center"/>
    </xf>
    <xf numFmtId="0" fontId="0" fillId="0" borderId="0" xfId="0" applyFill="1" applyAlignment="1">
      <alignment horizontal="center" vertical="center"/>
    </xf>
    <xf numFmtId="0" fontId="52" fillId="0" borderId="0" xfId="0" applyFont="1" applyFill="1" applyBorder="1" applyProtection="1"/>
    <xf numFmtId="0" fontId="40" fillId="0" borderId="12" xfId="0" applyFont="1" applyFill="1" applyBorder="1" applyAlignment="1" applyProtection="1">
      <alignment horizontal="center" vertical="center"/>
    </xf>
    <xf numFmtId="0" fontId="0" fillId="0" borderId="0" xfId="0" applyFill="1" applyBorder="1"/>
    <xf numFmtId="0" fontId="30"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wrapText="1"/>
      <protection locked="0"/>
    </xf>
    <xf numFmtId="0" fontId="0" fillId="0" borderId="0" xfId="0" applyFill="1" applyBorder="1" applyAlignment="1">
      <alignment horizontal="center"/>
    </xf>
    <xf numFmtId="0" fontId="0" fillId="0" borderId="0" xfId="0" applyFill="1" applyBorder="1" applyAlignment="1">
      <alignment horizontal="left" vertical="center"/>
    </xf>
    <xf numFmtId="0" fontId="1" fillId="0" borderId="0" xfId="0" applyFont="1" applyFill="1" applyBorder="1" applyAlignment="1">
      <alignment horizontal="left" vertical="center"/>
    </xf>
    <xf numFmtId="0" fontId="0" fillId="0" borderId="0" xfId="0" applyFill="1" applyBorder="1" applyAlignment="1" applyProtection="1">
      <alignment horizontal="left" vertical="center"/>
    </xf>
    <xf numFmtId="0" fontId="12"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40" fillId="9" borderId="12" xfId="0" applyFont="1" applyFill="1" applyBorder="1" applyAlignment="1" applyProtection="1">
      <alignment horizontal="center" vertical="center"/>
    </xf>
    <xf numFmtId="0" fontId="40" fillId="9" borderId="13" xfId="0" applyFont="1" applyFill="1" applyBorder="1" applyAlignment="1" applyProtection="1">
      <alignment horizontal="center" vertical="center"/>
    </xf>
    <xf numFmtId="0" fontId="40" fillId="4" borderId="13" xfId="0" applyFont="1" applyFill="1" applyBorder="1" applyAlignment="1" applyProtection="1">
      <alignment horizontal="center" vertical="center"/>
    </xf>
    <xf numFmtId="0" fontId="50" fillId="0" borderId="0" xfId="0" applyFont="1" applyFill="1" applyAlignment="1" applyProtection="1">
      <alignment horizontal="center" vertical="center" textRotation="180"/>
    </xf>
    <xf numFmtId="0" fontId="50" fillId="0" borderId="0" xfId="0" applyFont="1" applyFill="1" applyAlignment="1" applyProtection="1">
      <alignment horizontal="center" vertical="center"/>
    </xf>
    <xf numFmtId="0" fontId="50" fillId="0" borderId="0" xfId="0" applyFont="1" applyFill="1" applyAlignment="1">
      <alignment horizontal="center" vertical="center"/>
    </xf>
    <xf numFmtId="0" fontId="49" fillId="0" borderId="16" xfId="0" applyFont="1" applyFill="1" applyBorder="1" applyAlignment="1" applyProtection="1">
      <alignment horizontal="center" vertical="center"/>
    </xf>
    <xf numFmtId="0" fontId="50" fillId="0" borderId="4" xfId="0" applyFont="1" applyFill="1" applyBorder="1" applyAlignment="1" applyProtection="1">
      <alignment horizontal="center" vertical="center" textRotation="180"/>
    </xf>
    <xf numFmtId="0" fontId="50" fillId="0" borderId="5" xfId="0" applyFont="1" applyFill="1" applyBorder="1" applyAlignment="1" applyProtection="1">
      <alignment horizontal="center" vertical="center" textRotation="180"/>
    </xf>
    <xf numFmtId="0" fontId="50" fillId="0" borderId="5" xfId="0" applyFont="1" applyFill="1" applyBorder="1" applyAlignment="1" applyProtection="1">
      <alignment vertical="center"/>
    </xf>
    <xf numFmtId="0" fontId="52" fillId="0" borderId="7" xfId="0" applyFont="1" applyFill="1" applyBorder="1" applyProtection="1"/>
    <xf numFmtId="0" fontId="52" fillId="0" borderId="8" xfId="0" applyFont="1" applyFill="1" applyBorder="1" applyProtection="1"/>
    <xf numFmtId="0" fontId="52" fillId="0" borderId="0" xfId="0" applyFont="1" applyFill="1" applyBorder="1" applyAlignment="1" applyProtection="1"/>
    <xf numFmtId="0" fontId="49" fillId="0" borderId="19" xfId="0" applyFont="1" applyFill="1" applyBorder="1" applyAlignment="1" applyProtection="1">
      <alignment horizontal="center" vertical="center"/>
    </xf>
    <xf numFmtId="0" fontId="52" fillId="0" borderId="10" xfId="0" applyFont="1" applyFill="1" applyBorder="1" applyAlignment="1" applyProtection="1"/>
    <xf numFmtId="0" fontId="40" fillId="0" borderId="10" xfId="0" applyFont="1" applyFill="1" applyBorder="1" applyProtection="1"/>
    <xf numFmtId="0" fontId="50" fillId="4" borderId="13" xfId="0" applyFont="1" applyFill="1" applyBorder="1" applyAlignment="1" applyProtection="1">
      <alignment horizontal="center" vertical="center" textRotation="180"/>
    </xf>
    <xf numFmtId="0" fontId="0" fillId="2" borderId="16" xfId="0" applyFill="1" applyBorder="1"/>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xf>
    <xf numFmtId="0" fontId="17" fillId="0" borderId="0" xfId="0" applyFont="1" applyFill="1" applyBorder="1" applyAlignment="1" applyProtection="1"/>
    <xf numFmtId="0" fontId="28" fillId="0" borderId="0" xfId="0" applyFont="1" applyFill="1" applyBorder="1" applyAlignment="1" applyProtection="1">
      <alignment horizontal="left" vertical="center"/>
    </xf>
    <xf numFmtId="0" fontId="51" fillId="0" borderId="0" xfId="0" applyFont="1" applyFill="1" applyBorder="1"/>
    <xf numFmtId="0" fontId="51" fillId="0" borderId="0" xfId="0" applyFont="1" applyFill="1" applyBorder="1" applyAlignment="1" applyProtection="1">
      <alignment horizontal="left" vertical="top" wrapText="1"/>
    </xf>
    <xf numFmtId="0" fontId="50" fillId="0" borderId="0" xfId="0" applyFont="1" applyFill="1" applyBorder="1" applyAlignment="1" applyProtection="1">
      <alignment vertical="top" wrapText="1"/>
    </xf>
    <xf numFmtId="0" fontId="2" fillId="0" borderId="0" xfId="0" applyFont="1" applyFill="1" applyBorder="1"/>
    <xf numFmtId="0" fontId="14" fillId="0" borderId="0" xfId="0" applyFont="1" applyFill="1"/>
    <xf numFmtId="0" fontId="51" fillId="0" borderId="0" xfId="0" applyFont="1" applyFill="1"/>
    <xf numFmtId="0" fontId="44" fillId="0" borderId="0" xfId="0" applyFont="1" applyFill="1" applyBorder="1"/>
    <xf numFmtId="0" fontId="20" fillId="0" borderId="35" xfId="0" applyFont="1" applyBorder="1"/>
    <xf numFmtId="0" fontId="20" fillId="2" borderId="16" xfId="0" applyFont="1" applyFill="1" applyBorder="1"/>
    <xf numFmtId="0" fontId="20" fillId="4" borderId="16" xfId="0" applyFont="1" applyFill="1" applyBorder="1"/>
    <xf numFmtId="14" fontId="20" fillId="2" borderId="16" xfId="0" applyNumberFormat="1" applyFont="1" applyFill="1" applyBorder="1"/>
    <xf numFmtId="0" fontId="56" fillId="0" borderId="0" xfId="0" applyFont="1" applyAlignment="1">
      <alignment horizontal="center" vertical="center"/>
    </xf>
    <xf numFmtId="0" fontId="52" fillId="0" borderId="0" xfId="0" applyFont="1" applyFill="1" applyBorder="1" applyAlignment="1" applyProtection="1">
      <alignment horizontal="left" vertical="center" wrapText="1"/>
    </xf>
    <xf numFmtId="0" fontId="52" fillId="0" borderId="0" xfId="0" applyFont="1" applyFill="1" applyBorder="1" applyAlignment="1">
      <alignment horizontal="center" vertical="center"/>
    </xf>
    <xf numFmtId="0" fontId="27" fillId="0" borderId="0" xfId="0" applyFont="1" applyFill="1" applyBorder="1" applyAlignment="1" applyProtection="1">
      <alignment horizontal="center" vertical="center"/>
    </xf>
    <xf numFmtId="0" fontId="0" fillId="24" borderId="16" xfId="0" applyFill="1" applyBorder="1"/>
    <xf numFmtId="0" fontId="52" fillId="0" borderId="0" xfId="0" applyFont="1" applyFill="1" applyAlignment="1">
      <alignment horizontal="left" vertical="center"/>
    </xf>
    <xf numFmtId="0" fontId="53" fillId="0" borderId="0" xfId="0" applyFont="1" applyFill="1" applyAlignment="1">
      <alignment horizontal="left" vertical="center"/>
    </xf>
    <xf numFmtId="0" fontId="52" fillId="0" borderId="0" xfId="0" applyFont="1" applyFill="1" applyBorder="1" applyAlignment="1">
      <alignment horizontal="left" vertical="center"/>
    </xf>
    <xf numFmtId="0" fontId="7" fillId="24" borderId="16" xfId="0" applyFont="1" applyFill="1" applyBorder="1" applyAlignment="1" applyProtection="1">
      <alignment vertical="center"/>
      <protection locked="0"/>
    </xf>
    <xf numFmtId="0" fontId="27" fillId="15" borderId="16" xfId="0" applyFont="1" applyFill="1" applyBorder="1" applyAlignment="1" applyProtection="1">
      <alignment horizontal="center" vertical="center" wrapText="1"/>
    </xf>
    <xf numFmtId="0" fontId="27" fillId="3" borderId="16" xfId="0" applyFont="1" applyFill="1" applyBorder="1" applyAlignment="1" applyProtection="1">
      <alignment horizontal="center" vertical="center" wrapText="1"/>
    </xf>
    <xf numFmtId="0" fontId="27" fillId="10" borderId="16" xfId="0" applyFont="1" applyFill="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40" fillId="0" borderId="16" xfId="0" applyFont="1" applyBorder="1" applyAlignment="1" applyProtection="1">
      <alignment horizontal="center" vertical="center" wrapText="1"/>
      <protection locked="0"/>
    </xf>
    <xf numFmtId="0" fontId="40" fillId="0" borderId="16" xfId="0" applyFont="1" applyBorder="1" applyAlignment="1" applyProtection="1">
      <alignment horizontal="center" vertical="center"/>
      <protection locked="0"/>
    </xf>
    <xf numFmtId="0" fontId="25" fillId="0" borderId="0" xfId="0" applyFont="1" applyBorder="1" applyProtection="1"/>
    <xf numFmtId="0" fontId="27" fillId="0" borderId="36" xfId="0" applyFont="1" applyBorder="1" applyAlignment="1" applyProtection="1">
      <alignment horizontal="center" vertical="center"/>
    </xf>
    <xf numFmtId="0" fontId="54" fillId="13" borderId="16" xfId="0" applyFont="1" applyFill="1" applyBorder="1" applyAlignment="1" applyProtection="1">
      <alignment horizontal="left" vertical="top"/>
    </xf>
    <xf numFmtId="0" fontId="1" fillId="13" borderId="16" xfId="0" applyFont="1" applyFill="1" applyBorder="1" applyAlignment="1" applyProtection="1">
      <alignment horizontal="center" vertical="center" wrapText="1"/>
    </xf>
    <xf numFmtId="0" fontId="0" fillId="0" borderId="0" xfId="0" applyAlignment="1" applyProtection="1">
      <alignment vertical="center" wrapText="1"/>
    </xf>
    <xf numFmtId="0" fontId="14" fillId="0" borderId="0" xfId="0" applyFont="1" applyFill="1" applyProtection="1"/>
    <xf numFmtId="0" fontId="2" fillId="0" borderId="0" xfId="0" applyFont="1" applyFill="1" applyBorder="1" applyProtection="1"/>
    <xf numFmtId="0" fontId="1" fillId="0" borderId="0" xfId="0" applyFont="1" applyFill="1" applyBorder="1" applyAlignment="1" applyProtection="1">
      <alignment vertical="center"/>
    </xf>
    <xf numFmtId="14" fontId="1" fillId="0" borderId="0" xfId="0" applyNumberFormat="1" applyFont="1" applyFill="1" applyBorder="1" applyAlignment="1" applyProtection="1"/>
    <xf numFmtId="0" fontId="1" fillId="0" borderId="0" xfId="0" applyFont="1" applyFill="1" applyBorder="1" applyAlignment="1" applyProtection="1"/>
    <xf numFmtId="0" fontId="0" fillId="0" borderId="0" xfId="0" applyFill="1" applyBorder="1" applyAlignment="1" applyProtection="1">
      <alignment horizontal="center"/>
    </xf>
    <xf numFmtId="0" fontId="51" fillId="0" borderId="0" xfId="0" applyFont="1" applyFill="1" applyBorder="1" applyProtection="1"/>
    <xf numFmtId="0" fontId="51" fillId="0" borderId="16" xfId="0" applyFont="1" applyFill="1" applyBorder="1" applyAlignment="1" applyProtection="1">
      <alignment horizontal="center" vertical="center" wrapText="1"/>
    </xf>
    <xf numFmtId="0" fontId="51" fillId="0" borderId="0" xfId="0" applyFont="1" applyFill="1" applyBorder="1" applyAlignment="1" applyProtection="1">
      <alignment horizontal="center" vertical="center" wrapText="1"/>
    </xf>
    <xf numFmtId="0" fontId="51" fillId="0" borderId="0" xfId="0" applyFont="1" applyFill="1" applyProtection="1"/>
    <xf numFmtId="0" fontId="1" fillId="0" borderId="0" xfId="0" applyFont="1" applyFill="1" applyBorder="1" applyProtection="1"/>
    <xf numFmtId="0" fontId="4" fillId="2" borderId="0" xfId="0" applyFont="1" applyFill="1" applyBorder="1" applyAlignment="1" applyProtection="1">
      <alignment horizontal="center" vertical="center"/>
    </xf>
    <xf numFmtId="0" fontId="44" fillId="2" borderId="10" xfId="0" applyFont="1" applyFill="1" applyBorder="1" applyAlignment="1" applyProtection="1">
      <alignment horizontal="center" vertical="center"/>
    </xf>
    <xf numFmtId="0" fontId="47" fillId="2" borderId="0" xfId="0" applyFont="1" applyFill="1" applyBorder="1"/>
    <xf numFmtId="0" fontId="46" fillId="30" borderId="0" xfId="1" applyFont="1" applyFill="1" applyBorder="1" applyAlignment="1" applyProtection="1">
      <alignment horizontal="center" vertical="center"/>
      <protection locked="0"/>
    </xf>
    <xf numFmtId="0" fontId="42" fillId="2" borderId="0" xfId="0" applyFont="1" applyFill="1" applyBorder="1" applyAlignment="1" applyProtection="1">
      <alignment horizontal="left" vertical="center" wrapText="1"/>
      <protection hidden="1"/>
    </xf>
    <xf numFmtId="0" fontId="0" fillId="2" borderId="0" xfId="0" applyFill="1" applyProtection="1">
      <protection hidden="1"/>
    </xf>
    <xf numFmtId="0" fontId="0" fillId="2" borderId="0" xfId="0" applyFill="1" applyAlignment="1" applyProtection="1">
      <alignment horizontal="center" vertical="center" wrapText="1"/>
      <protection hidden="1"/>
    </xf>
    <xf numFmtId="0" fontId="0" fillId="0" borderId="0" xfId="0" applyFill="1" applyBorder="1" applyProtection="1">
      <protection hidden="1"/>
    </xf>
    <xf numFmtId="0" fontId="4" fillId="24" borderId="25" xfId="0" applyFont="1" applyFill="1" applyBorder="1" applyAlignment="1" applyProtection="1">
      <alignment horizontal="center" vertical="center"/>
      <protection hidden="1"/>
    </xf>
    <xf numFmtId="0" fontId="51" fillId="0" borderId="0" xfId="0" applyFont="1" applyFill="1" applyBorder="1" applyProtection="1">
      <protection hidden="1"/>
    </xf>
    <xf numFmtId="0" fontId="52" fillId="0" borderId="0" xfId="0" applyFont="1" applyFill="1" applyBorder="1" applyAlignment="1" applyProtection="1">
      <alignment horizontal="center" vertical="center"/>
      <protection hidden="1"/>
    </xf>
    <xf numFmtId="0" fontId="52" fillId="0" borderId="0" xfId="0" applyFont="1" applyFill="1" applyBorder="1" applyAlignment="1" applyProtection="1">
      <alignment horizontal="left" vertical="center"/>
      <protection hidden="1"/>
    </xf>
    <xf numFmtId="0" fontId="1" fillId="13" borderId="12" xfId="0" applyFont="1" applyFill="1" applyBorder="1" applyAlignment="1" applyProtection="1">
      <alignment horizontal="center" vertical="center" wrapText="1"/>
      <protection hidden="1"/>
    </xf>
    <xf numFmtId="0" fontId="52" fillId="13" borderId="13" xfId="0" applyFont="1" applyFill="1" applyBorder="1" applyAlignment="1" applyProtection="1">
      <alignment horizontal="center" vertical="center"/>
      <protection hidden="1"/>
    </xf>
    <xf numFmtId="0" fontId="52" fillId="24" borderId="22" xfId="0" applyFont="1" applyFill="1" applyBorder="1" applyAlignment="1" applyProtection="1">
      <alignment horizontal="left" vertical="center" wrapText="1"/>
      <protection hidden="1"/>
    </xf>
    <xf numFmtId="0" fontId="1" fillId="13" borderId="15" xfId="0" applyFont="1" applyFill="1" applyBorder="1" applyAlignment="1" applyProtection="1">
      <alignment horizontal="center" vertical="center" wrapText="1"/>
      <protection hidden="1"/>
    </xf>
    <xf numFmtId="0" fontId="52" fillId="13" borderId="16" xfId="0" applyFont="1" applyFill="1" applyBorder="1" applyAlignment="1" applyProtection="1">
      <alignment horizontal="center" vertical="center"/>
      <protection hidden="1"/>
    </xf>
    <xf numFmtId="0" fontId="52" fillId="24" borderId="23" xfId="0" applyFont="1" applyFill="1" applyBorder="1" applyAlignment="1" applyProtection="1">
      <alignment horizontal="left" vertical="center" wrapText="1"/>
      <protection hidden="1"/>
    </xf>
    <xf numFmtId="0" fontId="52" fillId="13" borderId="19" xfId="0" applyFont="1" applyFill="1" applyBorder="1" applyAlignment="1" applyProtection="1">
      <alignment horizontal="center" vertical="center"/>
      <protection hidden="1"/>
    </xf>
    <xf numFmtId="0" fontId="52" fillId="24" borderId="53" xfId="0" applyFont="1" applyFill="1" applyBorder="1" applyAlignment="1" applyProtection="1">
      <alignment horizontal="left" vertical="center" wrapText="1"/>
      <protection hidden="1"/>
    </xf>
    <xf numFmtId="0" fontId="1" fillId="0" borderId="0" xfId="0" applyFont="1" applyFill="1" applyBorder="1" applyAlignment="1" applyProtection="1">
      <alignment horizontal="center" vertical="center" wrapText="1"/>
      <protection hidden="1"/>
    </xf>
    <xf numFmtId="0" fontId="52" fillId="0" borderId="0" xfId="0" applyFont="1" applyFill="1" applyBorder="1" applyAlignment="1" applyProtection="1">
      <alignment horizontal="left" vertical="center" wrapText="1"/>
      <protection hidden="1"/>
    </xf>
    <xf numFmtId="0" fontId="44" fillId="0" borderId="0" xfId="0" applyFont="1" applyFill="1" applyBorder="1" applyProtection="1">
      <protection hidden="1"/>
    </xf>
    <xf numFmtId="0" fontId="1" fillId="13" borderId="18" xfId="0" applyFont="1" applyFill="1" applyBorder="1" applyAlignment="1" applyProtection="1">
      <alignment horizontal="center" vertical="center" wrapText="1"/>
      <protection hidden="1"/>
    </xf>
    <xf numFmtId="0" fontId="50" fillId="0" borderId="0" xfId="0" applyFont="1" applyFill="1" applyBorder="1" applyAlignment="1" applyProtection="1">
      <alignment vertical="top" wrapText="1"/>
      <protection hidden="1"/>
    </xf>
    <xf numFmtId="0" fontId="40" fillId="0" borderId="0" xfId="0" applyFont="1" applyFill="1" applyBorder="1" applyAlignment="1" applyProtection="1">
      <alignment horizontal="center" vertical="center" wrapText="1"/>
      <protection hidden="1"/>
    </xf>
    <xf numFmtId="0" fontId="51" fillId="0" borderId="0" xfId="0" applyFont="1" applyFill="1" applyBorder="1" applyAlignment="1" applyProtection="1">
      <alignment horizontal="left" vertical="top" wrapText="1"/>
      <protection hidden="1"/>
    </xf>
    <xf numFmtId="0" fontId="51" fillId="0" borderId="0" xfId="0" applyFont="1" applyFill="1" applyBorder="1" applyAlignment="1" applyProtection="1">
      <alignment horizontal="center" vertical="center" wrapText="1"/>
      <protection hidden="1"/>
    </xf>
    <xf numFmtId="0" fontId="51" fillId="0" borderId="0" xfId="0" applyFont="1" applyFill="1" applyProtection="1">
      <protection hidden="1"/>
    </xf>
    <xf numFmtId="0" fontId="52" fillId="0" borderId="0" xfId="0" applyFont="1" applyFill="1" applyAlignment="1" applyProtection="1">
      <alignment horizontal="left" vertical="center" wrapText="1"/>
      <protection hidden="1"/>
    </xf>
    <xf numFmtId="0" fontId="0" fillId="0" borderId="0" xfId="0" applyFill="1" applyProtection="1">
      <protection hidden="1"/>
    </xf>
    <xf numFmtId="0" fontId="1" fillId="0" borderId="0" xfId="0" applyFont="1" applyFill="1" applyBorder="1" applyProtection="1">
      <protection hidden="1"/>
    </xf>
    <xf numFmtId="0" fontId="40" fillId="0" borderId="0" xfId="0" applyFont="1" applyFill="1" applyBorder="1" applyAlignment="1" applyProtection="1">
      <alignment horizontal="center" vertical="center"/>
      <protection hidden="1"/>
    </xf>
    <xf numFmtId="0" fontId="0" fillId="2" borderId="0" xfId="0" applyFill="1" applyAlignment="1" applyProtection="1"/>
    <xf numFmtId="0" fontId="39" fillId="0" borderId="1"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8" fillId="6" borderId="1" xfId="0" applyFont="1" applyFill="1" applyBorder="1" applyAlignment="1">
      <alignment horizontal="center" vertical="center" wrapText="1"/>
    </xf>
    <xf numFmtId="0" fontId="38" fillId="6" borderId="2" xfId="0" applyFont="1" applyFill="1" applyBorder="1" applyAlignment="1">
      <alignment horizontal="center" vertical="center" wrapText="1"/>
    </xf>
    <xf numFmtId="0" fontId="38" fillId="6" borderId="3" xfId="0" applyFont="1" applyFill="1" applyBorder="1" applyAlignment="1">
      <alignment horizontal="center" vertical="center" wrapText="1"/>
    </xf>
    <xf numFmtId="0" fontId="37" fillId="11" borderId="1" xfId="0" applyFont="1" applyFill="1" applyBorder="1" applyAlignment="1">
      <alignment horizontal="center" vertical="center"/>
    </xf>
    <xf numFmtId="0" fontId="37" fillId="11" borderId="2" xfId="0" applyFont="1" applyFill="1" applyBorder="1" applyAlignment="1">
      <alignment horizontal="center" vertical="center"/>
    </xf>
    <xf numFmtId="0" fontId="37" fillId="11" borderId="3" xfId="0" applyFont="1" applyFill="1" applyBorder="1" applyAlignment="1">
      <alignment horizontal="center" vertical="center"/>
    </xf>
    <xf numFmtId="0" fontId="34" fillId="18" borderId="0" xfId="0" applyFont="1" applyFill="1" applyAlignment="1">
      <alignment horizontal="center" vertical="center"/>
    </xf>
    <xf numFmtId="0" fontId="7" fillId="5" borderId="15" xfId="0" applyFont="1" applyFill="1" applyBorder="1" applyAlignment="1">
      <alignment horizontal="left" vertical="center"/>
    </xf>
    <xf numFmtId="0" fontId="7" fillId="5" borderId="18" xfId="0" applyFont="1" applyFill="1" applyBorder="1" applyAlignment="1">
      <alignment horizontal="left" vertical="center"/>
    </xf>
    <xf numFmtId="0" fontId="35" fillId="11" borderId="4" xfId="0" applyFont="1" applyFill="1" applyBorder="1" applyAlignment="1">
      <alignment horizontal="center" vertical="center"/>
    </xf>
    <xf numFmtId="0" fontId="35" fillId="11" borderId="2" xfId="0" applyFont="1" applyFill="1" applyBorder="1" applyAlignment="1">
      <alignment horizontal="center" vertical="center"/>
    </xf>
    <xf numFmtId="0" fontId="35" fillId="11" borderId="6" xfId="0" applyFont="1" applyFill="1" applyBorder="1" applyAlignment="1">
      <alignment horizontal="center" vertical="center"/>
    </xf>
    <xf numFmtId="0" fontId="31" fillId="12" borderId="1" xfId="0" applyFont="1" applyFill="1" applyBorder="1" applyAlignment="1">
      <alignment horizontal="center" vertical="center"/>
    </xf>
    <xf numFmtId="0" fontId="31" fillId="12" borderId="2" xfId="0" applyFont="1" applyFill="1" applyBorder="1" applyAlignment="1">
      <alignment horizontal="center" vertical="center"/>
    </xf>
    <xf numFmtId="0" fontId="31" fillId="12" borderId="3" xfId="0" applyFont="1" applyFill="1" applyBorder="1" applyAlignment="1">
      <alignment horizontal="center" vertical="center"/>
    </xf>
    <xf numFmtId="0" fontId="5" fillId="12" borderId="4" xfId="0" applyFont="1" applyFill="1" applyBorder="1" applyAlignment="1">
      <alignment horizontal="center" vertical="center" textRotation="180"/>
    </xf>
    <xf numFmtId="0" fontId="5" fillId="12" borderId="7" xfId="0" applyFont="1" applyFill="1" applyBorder="1" applyAlignment="1">
      <alignment horizontal="center" vertical="center" textRotation="180"/>
    </xf>
    <xf numFmtId="0" fontId="5" fillId="12" borderId="9" xfId="0" applyFont="1" applyFill="1" applyBorder="1" applyAlignment="1">
      <alignment horizontal="center" vertical="center" textRotation="180"/>
    </xf>
    <xf numFmtId="0" fontId="9" fillId="3" borderId="5" xfId="0" applyFont="1" applyFill="1" applyBorder="1" applyAlignment="1">
      <alignment horizontal="left" vertical="top"/>
    </xf>
    <xf numFmtId="0" fontId="9" fillId="3" borderId="6" xfId="0" applyFont="1" applyFill="1" applyBorder="1" applyAlignment="1">
      <alignment horizontal="left" vertical="top"/>
    </xf>
    <xf numFmtId="0" fontId="5" fillId="2" borderId="0" xfId="0" applyFont="1" applyFill="1" applyAlignment="1">
      <alignment horizontal="center" vertical="center" textRotation="180"/>
    </xf>
    <xf numFmtId="0" fontId="1" fillId="12" borderId="5"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0" fillId="14" borderId="8" xfId="0" applyFill="1" applyBorder="1" applyAlignment="1">
      <alignment horizontal="center"/>
    </xf>
    <xf numFmtId="0" fontId="8" fillId="3" borderId="5" xfId="0" applyFont="1" applyFill="1" applyBorder="1" applyAlignment="1">
      <alignment horizontal="left" vertical="top"/>
    </xf>
    <xf numFmtId="0" fontId="8" fillId="3" borderId="6" xfId="0" applyFont="1" applyFill="1" applyBorder="1" applyAlignment="1">
      <alignment horizontal="left" vertical="top"/>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1" fillId="12" borderId="5" xfId="0" applyFont="1" applyFill="1" applyBorder="1" applyAlignment="1">
      <alignment horizontal="center" vertical="top" wrapText="1"/>
    </xf>
    <xf numFmtId="0" fontId="1" fillId="12" borderId="6" xfId="0" applyFont="1" applyFill="1" applyBorder="1" applyAlignment="1">
      <alignment horizontal="center" vertical="top" wrapText="1"/>
    </xf>
    <xf numFmtId="0" fontId="1" fillId="5" borderId="16" xfId="0" applyFont="1" applyFill="1" applyBorder="1" applyAlignment="1" applyProtection="1">
      <alignment horizontal="left"/>
      <protection locked="0"/>
    </xf>
    <xf numFmtId="0" fontId="1" fillId="5" borderId="17" xfId="0" applyFont="1" applyFill="1" applyBorder="1" applyAlignment="1" applyProtection="1">
      <alignment horizontal="left"/>
      <protection locked="0"/>
    </xf>
    <xf numFmtId="0" fontId="17" fillId="13" borderId="19" xfId="0" applyFont="1" applyFill="1" applyBorder="1" applyAlignment="1" applyProtection="1">
      <alignment horizontal="left"/>
    </xf>
    <xf numFmtId="0" fontId="17" fillId="13" borderId="20" xfId="0" applyFont="1" applyFill="1" applyBorder="1" applyAlignment="1" applyProtection="1">
      <alignment horizontal="left"/>
    </xf>
    <xf numFmtId="0" fontId="28" fillId="15" borderId="1" xfId="0" applyFont="1" applyFill="1" applyBorder="1" applyAlignment="1" applyProtection="1">
      <alignment horizontal="center" vertical="center"/>
    </xf>
    <xf numFmtId="0" fontId="28" fillId="15" borderId="2" xfId="0" applyFont="1" applyFill="1" applyBorder="1" applyAlignment="1" applyProtection="1">
      <alignment horizontal="center" vertical="center"/>
    </xf>
    <xf numFmtId="0" fontId="28" fillId="15" borderId="3" xfId="0" applyFont="1" applyFill="1" applyBorder="1" applyAlignment="1" applyProtection="1">
      <alignment horizontal="center" vertical="center"/>
    </xf>
    <xf numFmtId="0" fontId="1" fillId="5" borderId="13" xfId="0" applyFont="1" applyFill="1" applyBorder="1" applyAlignment="1" applyProtection="1">
      <alignment horizontal="left" vertical="center"/>
      <protection locked="0"/>
    </xf>
    <xf numFmtId="0" fontId="1" fillId="5" borderId="14" xfId="0" applyFont="1" applyFill="1" applyBorder="1" applyAlignment="1" applyProtection="1">
      <alignment horizontal="left" vertical="center"/>
      <protection locked="0"/>
    </xf>
    <xf numFmtId="14" fontId="1" fillId="5" borderId="16" xfId="0" applyNumberFormat="1" applyFont="1" applyFill="1" applyBorder="1" applyAlignment="1" applyProtection="1">
      <alignment horizontal="left"/>
      <protection locked="0"/>
    </xf>
    <xf numFmtId="14" fontId="1" fillId="5" borderId="17" xfId="0" applyNumberFormat="1" applyFont="1" applyFill="1" applyBorder="1" applyAlignment="1" applyProtection="1">
      <alignment horizontal="left"/>
      <protection locked="0"/>
    </xf>
    <xf numFmtId="0" fontId="17" fillId="13" borderId="16" xfId="0" applyFont="1" applyFill="1" applyBorder="1" applyAlignment="1" applyProtection="1">
      <alignment horizontal="center"/>
    </xf>
    <xf numFmtId="0" fontId="17" fillId="13" borderId="17" xfId="0" applyFont="1" applyFill="1" applyBorder="1" applyAlignment="1" applyProtection="1">
      <alignment horizontal="center"/>
    </xf>
    <xf numFmtId="0" fontId="4" fillId="15" borderId="1" xfId="0" applyFont="1" applyFill="1" applyBorder="1" applyAlignment="1" applyProtection="1">
      <alignment horizontal="center" vertical="center"/>
    </xf>
    <xf numFmtId="0" fontId="4" fillId="15" borderId="2" xfId="0" applyFont="1" applyFill="1" applyBorder="1" applyAlignment="1" applyProtection="1">
      <alignment horizontal="center" vertical="center"/>
    </xf>
    <xf numFmtId="0" fontId="4" fillId="15" borderId="3" xfId="0" applyFont="1" applyFill="1" applyBorder="1" applyAlignment="1" applyProtection="1">
      <alignment horizontal="center" vertical="center"/>
    </xf>
    <xf numFmtId="0" fontId="1" fillId="5" borderId="16" xfId="0" applyFont="1" applyFill="1" applyBorder="1" applyAlignment="1" applyProtection="1">
      <alignment horizontal="left" vertical="center"/>
      <protection locked="0"/>
    </xf>
    <xf numFmtId="0" fontId="1" fillId="5" borderId="17" xfId="0" applyFont="1" applyFill="1" applyBorder="1" applyAlignment="1" applyProtection="1">
      <alignment horizontal="left" vertical="center"/>
      <protection locked="0"/>
    </xf>
    <xf numFmtId="0" fontId="1" fillId="5" borderId="19" xfId="0" applyFont="1" applyFill="1" applyBorder="1" applyAlignment="1" applyProtection="1">
      <alignment horizontal="left" vertical="center"/>
      <protection locked="0"/>
    </xf>
    <xf numFmtId="0" fontId="1" fillId="5" borderId="20" xfId="0" applyFont="1" applyFill="1" applyBorder="1" applyAlignment="1" applyProtection="1">
      <alignment horizontal="left" vertical="center"/>
      <protection locked="0"/>
    </xf>
    <xf numFmtId="0" fontId="1" fillId="5" borderId="48" xfId="0" applyFont="1" applyFill="1" applyBorder="1" applyAlignment="1" applyProtection="1">
      <alignment horizontal="left" vertical="center" wrapText="1"/>
      <protection locked="0"/>
    </xf>
    <xf numFmtId="0" fontId="1" fillId="5" borderId="49" xfId="0" applyFont="1" applyFill="1" applyBorder="1" applyAlignment="1" applyProtection="1">
      <alignment horizontal="left" vertical="center" wrapText="1"/>
      <protection locked="0"/>
    </xf>
    <xf numFmtId="0" fontId="1" fillId="5" borderId="50" xfId="0" applyFont="1" applyFill="1" applyBorder="1" applyAlignment="1" applyProtection="1">
      <alignment horizontal="left" vertical="center" wrapText="1"/>
      <protection locked="0"/>
    </xf>
    <xf numFmtId="0" fontId="12" fillId="13" borderId="46" xfId="0" applyFont="1" applyFill="1" applyBorder="1" applyAlignment="1" applyProtection="1">
      <alignment horizontal="left" vertical="center"/>
    </xf>
    <xf numFmtId="0" fontId="12" fillId="13" borderId="47" xfId="0" applyFont="1" applyFill="1" applyBorder="1" applyAlignment="1" applyProtection="1">
      <alignment horizontal="left" vertical="center"/>
    </xf>
    <xf numFmtId="0" fontId="61" fillId="18" borderId="1" xfId="0" applyFont="1" applyFill="1" applyBorder="1" applyAlignment="1" applyProtection="1">
      <alignment horizontal="center" wrapText="1"/>
    </xf>
    <xf numFmtId="0" fontId="61" fillId="18" borderId="2" xfId="0" applyFont="1" applyFill="1" applyBorder="1" applyAlignment="1" applyProtection="1">
      <alignment horizontal="center" wrapText="1"/>
    </xf>
    <xf numFmtId="0" fontId="61" fillId="18" borderId="3" xfId="0" applyFont="1" applyFill="1" applyBorder="1" applyAlignment="1" applyProtection="1">
      <alignment horizontal="center" wrapText="1"/>
    </xf>
    <xf numFmtId="0" fontId="7" fillId="18" borderId="1" xfId="0" applyFont="1" applyFill="1" applyBorder="1" applyAlignment="1" applyProtection="1">
      <alignment horizontal="center" vertical="center" wrapText="1"/>
    </xf>
    <xf numFmtId="0" fontId="7" fillId="18" borderId="3"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2" xfId="0" applyFont="1" applyFill="1" applyBorder="1" applyAlignment="1" applyProtection="1">
      <alignment horizontal="left" vertical="center" wrapText="1"/>
      <protection locked="0"/>
    </xf>
    <xf numFmtId="0" fontId="15" fillId="4" borderId="3" xfId="0" applyFont="1" applyFill="1" applyBorder="1" applyAlignment="1" applyProtection="1">
      <alignment horizontal="left" vertical="center" wrapText="1"/>
      <protection locked="0"/>
    </xf>
    <xf numFmtId="0" fontId="1" fillId="10" borderId="43" xfId="0" applyFont="1" applyFill="1" applyBorder="1" applyAlignment="1" applyProtection="1">
      <alignment horizontal="left" vertical="center" wrapText="1"/>
      <protection locked="0"/>
    </xf>
    <xf numFmtId="0" fontId="1" fillId="10" borderId="44" xfId="0" applyFont="1" applyFill="1" applyBorder="1" applyAlignment="1" applyProtection="1">
      <alignment horizontal="left" vertical="center" wrapText="1"/>
      <protection locked="0"/>
    </xf>
    <xf numFmtId="0" fontId="1" fillId="10" borderId="45" xfId="0" applyFont="1" applyFill="1" applyBorder="1" applyAlignment="1" applyProtection="1">
      <alignment horizontal="left" vertical="center" wrapText="1"/>
      <protection locked="0"/>
    </xf>
    <xf numFmtId="0" fontId="1" fillId="25" borderId="43" xfId="0" applyFont="1" applyFill="1" applyBorder="1" applyAlignment="1" applyProtection="1">
      <alignment horizontal="left" vertical="center" wrapText="1"/>
      <protection locked="0"/>
    </xf>
    <xf numFmtId="0" fontId="1" fillId="25" borderId="44" xfId="0" applyFont="1" applyFill="1" applyBorder="1" applyAlignment="1" applyProtection="1">
      <alignment horizontal="left" vertical="center" wrapText="1"/>
      <protection locked="0"/>
    </xf>
    <xf numFmtId="0" fontId="1" fillId="25" borderId="45" xfId="0" applyFont="1" applyFill="1" applyBorder="1" applyAlignment="1" applyProtection="1">
      <alignment horizontal="left" vertical="center" wrapText="1"/>
      <protection locked="0"/>
    </xf>
    <xf numFmtId="0" fontId="6" fillId="18" borderId="1" xfId="0" applyFont="1" applyFill="1" applyBorder="1" applyAlignment="1" applyProtection="1">
      <alignment horizontal="left" vertical="top" wrapText="1"/>
    </xf>
    <xf numFmtId="0" fontId="6" fillId="18" borderId="2" xfId="0" applyFont="1" applyFill="1" applyBorder="1" applyAlignment="1" applyProtection="1">
      <alignment horizontal="left" vertical="top" wrapText="1"/>
    </xf>
    <xf numFmtId="0" fontId="6" fillId="18" borderId="3" xfId="0" applyFont="1" applyFill="1" applyBorder="1" applyAlignment="1" applyProtection="1">
      <alignment horizontal="left" vertical="top" wrapText="1"/>
    </xf>
    <xf numFmtId="0" fontId="4" fillId="15" borderId="26" xfId="0" applyFont="1" applyFill="1" applyBorder="1" applyAlignment="1" applyProtection="1">
      <alignment horizontal="center" vertical="center" textRotation="180" wrapText="1"/>
    </xf>
    <xf numFmtId="0" fontId="4" fillId="15" borderId="27" xfId="0" applyFont="1" applyFill="1" applyBorder="1" applyAlignment="1" applyProtection="1">
      <alignment horizontal="center" vertical="center" textRotation="180" wrapText="1"/>
    </xf>
    <xf numFmtId="0" fontId="4" fillId="15" borderId="28" xfId="0" applyFont="1" applyFill="1" applyBorder="1" applyAlignment="1" applyProtection="1">
      <alignment horizontal="center" vertical="center" textRotation="180" wrapText="1"/>
    </xf>
    <xf numFmtId="0" fontId="5" fillId="13" borderId="26" xfId="0" applyFont="1" applyFill="1" applyBorder="1" applyAlignment="1" applyProtection="1">
      <alignment horizontal="left" vertical="top" wrapText="1"/>
    </xf>
    <xf numFmtId="0" fontId="5" fillId="13" borderId="27" xfId="0" applyFont="1" applyFill="1" applyBorder="1" applyAlignment="1" applyProtection="1">
      <alignment horizontal="left" vertical="top" wrapText="1"/>
    </xf>
    <xf numFmtId="0" fontId="5" fillId="13" borderId="28" xfId="0" applyFont="1" applyFill="1" applyBorder="1" applyAlignment="1" applyProtection="1">
      <alignment horizontal="left" vertical="top" wrapText="1"/>
    </xf>
    <xf numFmtId="0" fontId="6" fillId="5" borderId="1" xfId="0" applyFont="1" applyFill="1" applyBorder="1" applyAlignment="1" applyProtection="1">
      <alignment horizontal="left" vertical="top" wrapText="1"/>
      <protection locked="0"/>
    </xf>
    <xf numFmtId="0" fontId="6" fillId="5" borderId="2" xfId="0" applyFont="1" applyFill="1" applyBorder="1" applyAlignment="1" applyProtection="1">
      <alignment horizontal="left" vertical="top" wrapText="1"/>
      <protection locked="0"/>
    </xf>
    <xf numFmtId="0" fontId="6" fillId="5" borderId="3" xfId="0" applyFont="1" applyFill="1" applyBorder="1" applyAlignment="1" applyProtection="1">
      <alignment horizontal="left" vertical="top" wrapText="1"/>
      <protection locked="0"/>
    </xf>
    <xf numFmtId="0" fontId="6" fillId="13" borderId="1" xfId="0" applyFont="1" applyFill="1" applyBorder="1" applyAlignment="1" applyProtection="1">
      <alignment horizontal="left" vertical="top" wrapText="1"/>
    </xf>
    <xf numFmtId="0" fontId="6" fillId="13" borderId="2" xfId="0" applyFont="1" applyFill="1" applyBorder="1" applyAlignment="1" applyProtection="1">
      <alignment horizontal="left" vertical="top" wrapText="1"/>
    </xf>
    <xf numFmtId="0" fontId="6" fillId="13" borderId="3" xfId="0" applyFont="1" applyFill="1" applyBorder="1" applyAlignment="1" applyProtection="1">
      <alignment horizontal="left" vertical="top" wrapText="1"/>
    </xf>
    <xf numFmtId="0" fontId="4" fillId="15" borderId="7" xfId="0" applyFont="1" applyFill="1" applyBorder="1" applyAlignment="1" applyProtection="1">
      <alignment horizontal="center" vertical="center" textRotation="180" wrapText="1"/>
    </xf>
    <xf numFmtId="0" fontId="4" fillId="15" borderId="9" xfId="0" applyFont="1" applyFill="1" applyBorder="1" applyAlignment="1" applyProtection="1">
      <alignment horizontal="center" vertical="center" textRotation="180" wrapText="1"/>
    </xf>
    <xf numFmtId="0" fontId="7" fillId="26" borderId="1" xfId="0" applyFont="1" applyFill="1" applyBorder="1" applyAlignment="1" applyProtection="1">
      <alignment horizontal="center" vertical="center" wrapText="1"/>
    </xf>
    <xf numFmtId="0" fontId="7" fillId="26" borderId="3" xfId="0" applyFont="1" applyFill="1" applyBorder="1" applyAlignment="1" applyProtection="1">
      <alignment horizontal="center" vertical="center" wrapText="1"/>
    </xf>
    <xf numFmtId="0" fontId="15" fillId="14" borderId="1" xfId="0" applyFont="1" applyFill="1" applyBorder="1" applyAlignment="1" applyProtection="1">
      <alignment horizontal="left" vertical="center" wrapText="1"/>
      <protection locked="0"/>
    </xf>
    <xf numFmtId="0" fontId="15" fillId="14" borderId="2" xfId="0" applyFont="1" applyFill="1" applyBorder="1" applyAlignment="1" applyProtection="1">
      <alignment horizontal="left" vertical="center" wrapText="1"/>
      <protection locked="0"/>
    </xf>
    <xf numFmtId="0" fontId="15" fillId="14" borderId="3" xfId="0" applyFont="1" applyFill="1" applyBorder="1" applyAlignment="1" applyProtection="1">
      <alignment horizontal="left" vertical="center" wrapText="1"/>
      <protection locked="0"/>
    </xf>
    <xf numFmtId="0" fontId="6" fillId="18" borderId="31" xfId="0" applyFont="1" applyFill="1" applyBorder="1" applyAlignment="1" applyProtection="1">
      <alignment horizontal="left" vertical="top" wrapText="1"/>
    </xf>
    <xf numFmtId="0" fontId="6" fillId="18" borderId="32" xfId="0" applyFont="1" applyFill="1" applyBorder="1" applyAlignment="1" applyProtection="1">
      <alignment horizontal="left" vertical="top" wrapText="1"/>
    </xf>
    <xf numFmtId="0" fontId="6" fillId="18" borderId="33" xfId="0" applyFont="1" applyFill="1" applyBorder="1" applyAlignment="1" applyProtection="1">
      <alignment horizontal="left" vertical="top" wrapText="1"/>
    </xf>
    <xf numFmtId="0" fontId="6" fillId="13" borderId="31" xfId="0" applyFont="1" applyFill="1" applyBorder="1" applyAlignment="1" applyProtection="1">
      <alignment horizontal="left" vertical="top" wrapText="1"/>
    </xf>
    <xf numFmtId="0" fontId="6" fillId="13" borderId="32" xfId="0" applyFont="1" applyFill="1" applyBorder="1" applyAlignment="1" applyProtection="1">
      <alignment horizontal="left" vertical="top" wrapText="1"/>
    </xf>
    <xf numFmtId="0" fontId="6" fillId="13" borderId="33" xfId="0" applyFont="1" applyFill="1" applyBorder="1" applyAlignment="1" applyProtection="1">
      <alignment horizontal="left" vertical="top" wrapText="1"/>
    </xf>
    <xf numFmtId="0" fontId="6" fillId="18" borderId="4" xfId="0" applyFont="1" applyFill="1" applyBorder="1" applyAlignment="1" applyProtection="1">
      <alignment horizontal="left" vertical="top" wrapText="1"/>
    </xf>
    <xf numFmtId="0" fontId="6" fillId="18" borderId="5" xfId="0" applyFont="1" applyFill="1" applyBorder="1" applyAlignment="1" applyProtection="1">
      <alignment horizontal="left" vertical="top" wrapText="1"/>
    </xf>
    <xf numFmtId="0" fontId="6" fillId="18" borderId="6" xfId="0" applyFont="1" applyFill="1" applyBorder="1" applyAlignment="1" applyProtection="1">
      <alignment horizontal="left" vertical="top" wrapText="1"/>
    </xf>
    <xf numFmtId="0" fontId="7" fillId="13" borderId="16" xfId="0" applyFont="1" applyFill="1" applyBorder="1" applyAlignment="1" applyProtection="1">
      <alignment horizontal="center" vertical="center" wrapText="1"/>
    </xf>
    <xf numFmtId="0" fontId="7" fillId="13" borderId="16" xfId="0" applyFont="1" applyFill="1" applyBorder="1" applyAlignment="1" applyProtection="1">
      <alignment horizontal="center" vertical="center"/>
    </xf>
    <xf numFmtId="0" fontId="6" fillId="13" borderId="31" xfId="0" applyFont="1" applyFill="1" applyBorder="1" applyAlignment="1" applyProtection="1">
      <alignment horizontal="center" vertical="top" wrapText="1"/>
    </xf>
    <xf numFmtId="0" fontId="6" fillId="13" borderId="32" xfId="0" applyFont="1" applyFill="1" applyBorder="1" applyAlignment="1" applyProtection="1">
      <alignment horizontal="center" vertical="top" wrapText="1"/>
    </xf>
    <xf numFmtId="0" fontId="6" fillId="13" borderId="33" xfId="0" applyFont="1" applyFill="1" applyBorder="1" applyAlignment="1" applyProtection="1">
      <alignment horizontal="center" vertical="top" wrapText="1"/>
    </xf>
    <xf numFmtId="0" fontId="4" fillId="15" borderId="16" xfId="0" applyFont="1" applyFill="1" applyBorder="1" applyAlignment="1" applyProtection="1">
      <alignment horizontal="center" vertical="center" wrapText="1"/>
    </xf>
    <xf numFmtId="14" fontId="7" fillId="13" borderId="16" xfId="0" applyNumberFormat="1" applyFont="1" applyFill="1" applyBorder="1" applyAlignment="1" applyProtection="1">
      <alignment horizontal="center" vertical="center" wrapText="1"/>
    </xf>
    <xf numFmtId="0" fontId="46" fillId="27" borderId="1" xfId="1" applyFont="1" applyFill="1" applyBorder="1" applyAlignment="1" applyProtection="1">
      <alignment horizontal="center" vertical="center"/>
      <protection locked="0"/>
    </xf>
    <xf numFmtId="0" fontId="46" fillId="27" borderId="2" xfId="1" applyFont="1" applyFill="1" applyBorder="1" applyAlignment="1" applyProtection="1">
      <alignment horizontal="center" vertical="center"/>
      <protection locked="0"/>
    </xf>
    <xf numFmtId="0" fontId="46" fillId="27" borderId="3" xfId="1" applyFont="1" applyFill="1" applyBorder="1" applyAlignment="1" applyProtection="1">
      <alignment horizontal="center" vertical="center"/>
      <protection locked="0"/>
    </xf>
    <xf numFmtId="0" fontId="6" fillId="13" borderId="4" xfId="0" applyFont="1" applyFill="1" applyBorder="1" applyAlignment="1" applyProtection="1">
      <alignment horizontal="left" vertical="top" wrapText="1"/>
    </xf>
    <xf numFmtId="0" fontId="6" fillId="13" borderId="5" xfId="0" applyFont="1" applyFill="1" applyBorder="1" applyAlignment="1" applyProtection="1">
      <alignment horizontal="left" vertical="top" wrapText="1"/>
    </xf>
    <xf numFmtId="0" fontId="6" fillId="13" borderId="6" xfId="0" applyFont="1" applyFill="1" applyBorder="1" applyAlignment="1" applyProtection="1">
      <alignment horizontal="left" vertical="top" wrapText="1"/>
    </xf>
    <xf numFmtId="0" fontId="5" fillId="22" borderId="26" xfId="0" applyFont="1" applyFill="1" applyBorder="1" applyAlignment="1" applyProtection="1">
      <alignment horizontal="center" vertical="center" textRotation="180"/>
    </xf>
    <xf numFmtId="0" fontId="5" fillId="22" borderId="27" xfId="0" applyFont="1" applyFill="1" applyBorder="1" applyAlignment="1" applyProtection="1">
      <alignment horizontal="center" vertical="center" textRotation="180"/>
    </xf>
    <xf numFmtId="0" fontId="5" fillId="22" borderId="28" xfId="0" applyFont="1" applyFill="1" applyBorder="1" applyAlignment="1" applyProtection="1">
      <alignment horizontal="center" vertical="center" textRotation="180"/>
    </xf>
    <xf numFmtId="14" fontId="1" fillId="13" borderId="16" xfId="0" applyNumberFormat="1" applyFont="1" applyFill="1" applyBorder="1" applyAlignment="1" applyProtection="1">
      <alignment horizontal="center" vertical="center"/>
    </xf>
    <xf numFmtId="0" fontId="1" fillId="10" borderId="26" xfId="0" applyFont="1" applyFill="1" applyBorder="1" applyAlignment="1" applyProtection="1">
      <alignment horizontal="center" vertical="center"/>
      <protection locked="0"/>
    </xf>
    <xf numFmtId="0" fontId="1" fillId="10" borderId="27" xfId="0" applyFont="1" applyFill="1" applyBorder="1" applyAlignment="1" applyProtection="1">
      <alignment horizontal="center" vertical="center"/>
      <protection locked="0"/>
    </xf>
    <xf numFmtId="0" fontId="1" fillId="10" borderId="28" xfId="0" applyFont="1" applyFill="1" applyBorder="1" applyAlignment="1" applyProtection="1">
      <alignment horizontal="center" vertical="center"/>
      <protection locked="0"/>
    </xf>
    <xf numFmtId="0" fontId="1" fillId="15" borderId="30" xfId="0" applyFont="1" applyFill="1" applyBorder="1" applyAlignment="1" applyProtection="1">
      <alignment horizontal="center" vertical="center"/>
    </xf>
    <xf numFmtId="0" fontId="1" fillId="15" borderId="13" xfId="0" applyFont="1" applyFill="1" applyBorder="1" applyAlignment="1" applyProtection="1">
      <alignment horizontal="center" vertical="center"/>
    </xf>
    <xf numFmtId="0" fontId="1" fillId="15" borderId="14" xfId="0" applyFont="1" applyFill="1" applyBorder="1" applyAlignment="1" applyProtection="1">
      <alignment horizontal="center" vertical="center"/>
    </xf>
    <xf numFmtId="0" fontId="16" fillId="13" borderId="4" xfId="0" applyFont="1" applyFill="1" applyBorder="1" applyAlignment="1" applyProtection="1">
      <alignment horizontal="left" vertical="top" wrapText="1"/>
    </xf>
    <xf numFmtId="0" fontId="16" fillId="13" borderId="5" xfId="0" applyFont="1" applyFill="1" applyBorder="1" applyAlignment="1" applyProtection="1">
      <alignment horizontal="left" vertical="top" wrapText="1"/>
    </xf>
    <xf numFmtId="0" fontId="16" fillId="13" borderId="6" xfId="0" applyFont="1" applyFill="1" applyBorder="1" applyAlignment="1" applyProtection="1">
      <alignment horizontal="left" vertical="top" wrapText="1"/>
    </xf>
    <xf numFmtId="0" fontId="16" fillId="13" borderId="7" xfId="0" applyFont="1" applyFill="1" applyBorder="1" applyAlignment="1" applyProtection="1">
      <alignment horizontal="left" vertical="top" wrapText="1"/>
    </xf>
    <xf numFmtId="0" fontId="16" fillId="13" borderId="0" xfId="0" applyFont="1" applyFill="1" applyBorder="1" applyAlignment="1" applyProtection="1">
      <alignment horizontal="left" vertical="top" wrapText="1"/>
    </xf>
    <xf numFmtId="0" fontId="16" fillId="13" borderId="8" xfId="0" applyFont="1" applyFill="1" applyBorder="1" applyAlignment="1" applyProtection="1">
      <alignment horizontal="left" vertical="top" wrapText="1"/>
    </xf>
    <xf numFmtId="0" fontId="16" fillId="13" borderId="9" xfId="0" applyFont="1" applyFill="1" applyBorder="1" applyAlignment="1" applyProtection="1">
      <alignment horizontal="left" vertical="top" wrapText="1"/>
    </xf>
    <xf numFmtId="0" fontId="16" fillId="13" borderId="10" xfId="0" applyFont="1" applyFill="1" applyBorder="1" applyAlignment="1" applyProtection="1">
      <alignment horizontal="left" vertical="top" wrapText="1"/>
    </xf>
    <xf numFmtId="0" fontId="16" fillId="13" borderId="11" xfId="0" applyFont="1" applyFill="1" applyBorder="1" applyAlignment="1" applyProtection="1">
      <alignment horizontal="left" vertical="top" wrapText="1"/>
    </xf>
    <xf numFmtId="0" fontId="19" fillId="13" borderId="16" xfId="0" applyFont="1" applyFill="1" applyBorder="1" applyAlignment="1" applyProtection="1">
      <alignment horizontal="center" vertical="center" wrapText="1"/>
    </xf>
    <xf numFmtId="0" fontId="15" fillId="4" borderId="32" xfId="0" applyFont="1" applyFill="1" applyBorder="1" applyAlignment="1" applyProtection="1">
      <alignment horizontal="left" vertical="center" wrapText="1"/>
    </xf>
    <xf numFmtId="0" fontId="15" fillId="4" borderId="33" xfId="0" applyFont="1" applyFill="1" applyBorder="1" applyAlignment="1" applyProtection="1">
      <alignment horizontal="left" vertical="center" wrapText="1"/>
    </xf>
    <xf numFmtId="0" fontId="15" fillId="14" borderId="32" xfId="0" applyFont="1" applyFill="1" applyBorder="1" applyAlignment="1" applyProtection="1">
      <alignment horizontal="left" vertical="center" wrapText="1"/>
    </xf>
    <xf numFmtId="0" fontId="15" fillId="14" borderId="33" xfId="0" applyFont="1" applyFill="1" applyBorder="1" applyAlignment="1" applyProtection="1">
      <alignment horizontal="left" vertical="center" wrapText="1"/>
    </xf>
    <xf numFmtId="0" fontId="0" fillId="5" borderId="13" xfId="0" applyFill="1" applyBorder="1" applyAlignment="1" applyProtection="1">
      <alignment horizontal="left" vertical="top" wrapText="1"/>
    </xf>
    <xf numFmtId="0" fontId="0" fillId="5" borderId="14" xfId="0" applyFill="1" applyBorder="1" applyAlignment="1" applyProtection="1">
      <alignment horizontal="left" vertical="top" wrapText="1"/>
    </xf>
    <xf numFmtId="0" fontId="0" fillId="5" borderId="16" xfId="0" applyFill="1" applyBorder="1" applyAlignment="1" applyProtection="1">
      <alignment horizontal="left" vertical="top" wrapText="1"/>
    </xf>
    <xf numFmtId="0" fontId="0" fillId="5" borderId="17" xfId="0" applyFill="1" applyBorder="1" applyAlignment="1" applyProtection="1">
      <alignment horizontal="left" vertical="top" wrapText="1"/>
    </xf>
    <xf numFmtId="0" fontId="0" fillId="5" borderId="19" xfId="0" applyFill="1" applyBorder="1" applyAlignment="1" applyProtection="1">
      <alignment horizontal="left" vertical="top" wrapText="1"/>
    </xf>
    <xf numFmtId="0" fontId="0" fillId="5" borderId="20" xfId="0" applyFill="1" applyBorder="1" applyAlignment="1" applyProtection="1">
      <alignment horizontal="left" vertical="top" wrapText="1"/>
    </xf>
    <xf numFmtId="0" fontId="1" fillId="8" borderId="12" xfId="0" applyFont="1" applyFill="1" applyBorder="1" applyAlignment="1" applyProtection="1">
      <alignment horizontal="center" vertical="center" wrapText="1"/>
    </xf>
    <xf numFmtId="0" fontId="1" fillId="8" borderId="13" xfId="0" applyFont="1" applyFill="1" applyBorder="1" applyAlignment="1" applyProtection="1">
      <alignment horizontal="center" vertical="center" wrapText="1"/>
    </xf>
    <xf numFmtId="0" fontId="1" fillId="8" borderId="15" xfId="0" applyFont="1" applyFill="1" applyBorder="1" applyAlignment="1" applyProtection="1">
      <alignment horizontal="center" vertical="center" wrapText="1"/>
    </xf>
    <xf numFmtId="0" fontId="1" fillId="8" borderId="16" xfId="0" applyFont="1" applyFill="1" applyBorder="1" applyAlignment="1" applyProtection="1">
      <alignment horizontal="center" vertical="center" wrapText="1"/>
    </xf>
    <xf numFmtId="0" fontId="1" fillId="8" borderId="18" xfId="0" applyFont="1" applyFill="1" applyBorder="1" applyAlignment="1" applyProtection="1">
      <alignment horizontal="center" vertical="center" wrapText="1"/>
    </xf>
    <xf numFmtId="0" fontId="1" fillId="8" borderId="19" xfId="0" applyFont="1" applyFill="1" applyBorder="1" applyAlignment="1" applyProtection="1">
      <alignment horizontal="center" vertical="center" wrapText="1"/>
    </xf>
    <xf numFmtId="0" fontId="0" fillId="3" borderId="13" xfId="0" applyFill="1" applyBorder="1" applyAlignment="1" applyProtection="1">
      <alignment horizontal="left" vertical="top" wrapText="1"/>
    </xf>
    <xf numFmtId="0" fontId="0" fillId="3" borderId="14" xfId="0" applyFill="1" applyBorder="1" applyAlignment="1" applyProtection="1">
      <alignment horizontal="left" vertical="top" wrapText="1"/>
    </xf>
    <xf numFmtId="0" fontId="0" fillId="3" borderId="16" xfId="0" applyFill="1" applyBorder="1" applyAlignment="1" applyProtection="1">
      <alignment horizontal="left" vertical="top" wrapText="1"/>
    </xf>
    <xf numFmtId="0" fontId="0" fillId="3" borderId="17" xfId="0" applyFill="1" applyBorder="1" applyAlignment="1" applyProtection="1">
      <alignment horizontal="left" vertical="top" wrapText="1"/>
    </xf>
    <xf numFmtId="0" fontId="0" fillId="3" borderId="19" xfId="0" applyFill="1" applyBorder="1" applyAlignment="1" applyProtection="1">
      <alignment horizontal="left" vertical="top" wrapText="1"/>
    </xf>
    <xf numFmtId="0" fontId="0" fillId="3" borderId="20" xfId="0" applyFill="1" applyBorder="1" applyAlignment="1" applyProtection="1">
      <alignment horizontal="left" vertical="top" wrapText="1"/>
    </xf>
    <xf numFmtId="0" fontId="1" fillId="7" borderId="12" xfId="0" applyFont="1" applyFill="1" applyBorder="1" applyAlignment="1" applyProtection="1">
      <alignment horizontal="center" vertical="center" wrapText="1"/>
    </xf>
    <xf numFmtId="0" fontId="1" fillId="7" borderId="15" xfId="0" applyFont="1" applyFill="1" applyBorder="1" applyAlignment="1" applyProtection="1">
      <alignment horizontal="center" vertical="center" wrapText="1"/>
    </xf>
    <xf numFmtId="0" fontId="1" fillId="7" borderId="18" xfId="0" applyFont="1" applyFill="1" applyBorder="1" applyAlignment="1" applyProtection="1">
      <alignment horizontal="center" vertical="center" wrapText="1"/>
    </xf>
    <xf numFmtId="0" fontId="1" fillId="9" borderId="16" xfId="0" applyFont="1" applyFill="1" applyBorder="1" applyAlignment="1" applyProtection="1">
      <alignment horizontal="center" vertical="center"/>
    </xf>
    <xf numFmtId="0" fontId="1" fillId="4" borderId="16" xfId="0" applyFont="1" applyFill="1" applyBorder="1" applyAlignment="1" applyProtection="1">
      <alignment horizontal="center" vertical="center"/>
    </xf>
    <xf numFmtId="0" fontId="13" fillId="22" borderId="1" xfId="0" applyFont="1" applyFill="1" applyBorder="1" applyAlignment="1" applyProtection="1">
      <alignment horizontal="center" vertical="center"/>
    </xf>
    <xf numFmtId="0" fontId="13" fillId="22" borderId="2" xfId="0" applyFont="1" applyFill="1" applyBorder="1" applyAlignment="1" applyProtection="1">
      <alignment horizontal="center" vertical="center"/>
    </xf>
    <xf numFmtId="0" fontId="13" fillId="22" borderId="3" xfId="0" applyFont="1" applyFill="1" applyBorder="1" applyAlignment="1" applyProtection="1">
      <alignment horizontal="center" vertical="center"/>
    </xf>
    <xf numFmtId="0" fontId="7" fillId="9" borderId="16" xfId="0" applyFont="1" applyFill="1" applyBorder="1" applyAlignment="1" applyProtection="1">
      <alignment horizontal="center" vertical="center"/>
    </xf>
    <xf numFmtId="0" fontId="7" fillId="4" borderId="16" xfId="0" applyFont="1" applyFill="1" applyBorder="1" applyAlignment="1" applyProtection="1">
      <alignment horizontal="center" vertical="center"/>
    </xf>
    <xf numFmtId="0" fontId="7" fillId="13" borderId="12" xfId="0" applyFont="1" applyFill="1" applyBorder="1" applyAlignment="1" applyProtection="1">
      <alignment horizontal="center" vertical="center"/>
    </xf>
    <xf numFmtId="0" fontId="7" fillId="13" borderId="14" xfId="0" applyFont="1" applyFill="1" applyBorder="1" applyAlignment="1" applyProtection="1">
      <alignment horizontal="center" vertical="center"/>
    </xf>
    <xf numFmtId="0" fontId="7" fillId="10" borderId="18" xfId="0" applyFont="1" applyFill="1" applyBorder="1" applyAlignment="1" applyProtection="1">
      <alignment horizontal="center" vertical="center"/>
      <protection locked="0"/>
    </xf>
    <xf numFmtId="0" fontId="7" fillId="10" borderId="20" xfId="0" applyFont="1" applyFill="1" applyBorder="1" applyAlignment="1" applyProtection="1">
      <alignment horizontal="center" vertical="center"/>
      <protection locked="0"/>
    </xf>
    <xf numFmtId="0" fontId="12" fillId="13" borderId="12" xfId="0" applyFont="1" applyFill="1" applyBorder="1" applyAlignment="1" applyProtection="1">
      <alignment horizontal="left" vertical="center"/>
    </xf>
    <xf numFmtId="0" fontId="12" fillId="13" borderId="13" xfId="0" applyFont="1" applyFill="1" applyBorder="1" applyAlignment="1" applyProtection="1">
      <alignment horizontal="left" vertical="center"/>
    </xf>
    <xf numFmtId="0" fontId="12" fillId="13" borderId="15" xfId="0" applyFont="1" applyFill="1" applyBorder="1" applyAlignment="1" applyProtection="1">
      <alignment horizontal="left" vertical="center"/>
    </xf>
    <xf numFmtId="0" fontId="12" fillId="13" borderId="16" xfId="0" applyFont="1" applyFill="1" applyBorder="1" applyAlignment="1" applyProtection="1">
      <alignment horizontal="left" vertical="center"/>
    </xf>
    <xf numFmtId="0" fontId="40" fillId="4" borderId="13" xfId="0" applyFont="1" applyFill="1" applyBorder="1" applyAlignment="1" applyProtection="1">
      <alignment horizontal="center" vertical="center"/>
    </xf>
    <xf numFmtId="0" fontId="40" fillId="4" borderId="14" xfId="0" applyFont="1" applyFill="1" applyBorder="1" applyAlignment="1" applyProtection="1">
      <alignment horizontal="center" vertical="center"/>
    </xf>
    <xf numFmtId="0" fontId="30" fillId="13" borderId="12" xfId="0" applyFont="1" applyFill="1" applyBorder="1" applyAlignment="1" applyProtection="1">
      <alignment horizontal="left" vertical="center"/>
    </xf>
    <xf numFmtId="0" fontId="30" fillId="13" borderId="13" xfId="0" applyFont="1" applyFill="1" applyBorder="1" applyAlignment="1" applyProtection="1">
      <alignment horizontal="left" vertical="center"/>
    </xf>
    <xf numFmtId="0" fontId="30" fillId="13" borderId="15" xfId="0" applyFont="1" applyFill="1" applyBorder="1" applyAlignment="1" applyProtection="1">
      <alignment horizontal="left" vertical="center"/>
    </xf>
    <xf numFmtId="0" fontId="30" fillId="13" borderId="16" xfId="0" applyFont="1" applyFill="1" applyBorder="1" applyAlignment="1" applyProtection="1">
      <alignment horizontal="left" vertical="center"/>
    </xf>
    <xf numFmtId="0" fontId="40" fillId="9" borderId="13" xfId="0" applyFont="1" applyFill="1" applyBorder="1" applyAlignment="1" applyProtection="1">
      <alignment horizontal="center" vertical="center"/>
    </xf>
    <xf numFmtId="0" fontId="1" fillId="5" borderId="19" xfId="0" applyFont="1" applyFill="1" applyBorder="1" applyAlignment="1">
      <alignment horizontal="left" vertical="center"/>
    </xf>
    <xf numFmtId="0" fontId="1" fillId="5" borderId="20" xfId="0" applyFont="1" applyFill="1" applyBorder="1" applyAlignment="1">
      <alignment horizontal="left" vertical="center"/>
    </xf>
    <xf numFmtId="0" fontId="30" fillId="13" borderId="18" xfId="0" applyFont="1" applyFill="1" applyBorder="1" applyAlignment="1" applyProtection="1">
      <alignment horizontal="left" vertical="center"/>
    </xf>
    <xf numFmtId="0" fontId="30" fillId="13" borderId="19" xfId="0" applyFont="1" applyFill="1" applyBorder="1" applyAlignment="1" applyProtection="1">
      <alignment horizontal="left" vertical="center"/>
    </xf>
    <xf numFmtId="0" fontId="1" fillId="5" borderId="13" xfId="0" applyFont="1" applyFill="1" applyBorder="1" applyAlignment="1">
      <alignment horizontal="left" vertical="center"/>
    </xf>
    <xf numFmtId="0" fontId="1" fillId="5" borderId="14" xfId="0" applyFont="1" applyFill="1" applyBorder="1" applyAlignment="1">
      <alignment horizontal="left" vertical="center"/>
    </xf>
    <xf numFmtId="0" fontId="1" fillId="5" borderId="16" xfId="0" applyFont="1" applyFill="1" applyBorder="1" applyAlignment="1">
      <alignment horizontal="left" vertical="center"/>
    </xf>
    <xf numFmtId="0" fontId="1" fillId="5" borderId="17" xfId="0" applyFont="1" applyFill="1" applyBorder="1" applyAlignment="1">
      <alignment horizontal="left" vertical="center"/>
    </xf>
    <xf numFmtId="0" fontId="12" fillId="13" borderId="18" xfId="0" applyFont="1" applyFill="1" applyBorder="1" applyAlignment="1" applyProtection="1">
      <alignment horizontal="left" vertical="center"/>
    </xf>
    <xf numFmtId="0" fontId="12" fillId="13" borderId="19" xfId="0" applyFont="1" applyFill="1" applyBorder="1" applyAlignment="1" applyProtection="1">
      <alignment horizontal="left" vertical="center"/>
    </xf>
    <xf numFmtId="14" fontId="48" fillId="0" borderId="16" xfId="0" applyNumberFormat="1" applyFont="1" applyFill="1" applyBorder="1" applyAlignment="1" applyProtection="1">
      <alignment horizontal="center"/>
    </xf>
    <xf numFmtId="0" fontId="50" fillId="4" borderId="13" xfId="0" applyFont="1" applyFill="1" applyBorder="1" applyAlignment="1" applyProtection="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40" fillId="0" borderId="16" xfId="0" applyFont="1" applyFill="1" applyBorder="1" applyAlignment="1" applyProtection="1">
      <alignment horizontal="center"/>
    </xf>
    <xf numFmtId="0" fontId="40" fillId="0" borderId="17" xfId="0" applyFont="1" applyFill="1" applyBorder="1" applyAlignment="1" applyProtection="1">
      <alignment horizontal="center"/>
    </xf>
    <xf numFmtId="0" fontId="40" fillId="0" borderId="19" xfId="0" applyFont="1" applyFill="1" applyBorder="1" applyAlignment="1" applyProtection="1">
      <alignment horizontal="center"/>
    </xf>
    <xf numFmtId="0" fontId="40" fillId="0" borderId="20" xfId="0" applyFont="1" applyFill="1" applyBorder="1" applyAlignment="1" applyProtection="1">
      <alignment horizontal="center"/>
    </xf>
    <xf numFmtId="0" fontId="52" fillId="0" borderId="16" xfId="0" applyFont="1" applyFill="1" applyBorder="1" applyAlignment="1" applyProtection="1">
      <alignment horizontal="center"/>
    </xf>
    <xf numFmtId="14" fontId="48" fillId="0" borderId="19" xfId="0" applyNumberFormat="1" applyFont="1" applyFill="1" applyBorder="1" applyAlignment="1" applyProtection="1">
      <alignment horizontal="center"/>
    </xf>
    <xf numFmtId="0" fontId="52" fillId="0" borderId="19" xfId="0" applyFont="1" applyFill="1" applyBorder="1" applyAlignment="1" applyProtection="1">
      <alignment horizontal="center"/>
    </xf>
    <xf numFmtId="0" fontId="52" fillId="13" borderId="16" xfId="0" applyFont="1" applyFill="1" applyBorder="1" applyAlignment="1" applyProtection="1">
      <alignment horizontal="left" vertical="center" wrapText="1"/>
    </xf>
    <xf numFmtId="0" fontId="45" fillId="2" borderId="0" xfId="0" applyFont="1" applyFill="1" applyBorder="1" applyAlignment="1" applyProtection="1">
      <alignment horizontal="center"/>
    </xf>
    <xf numFmtId="0" fontId="1" fillId="13" borderId="16" xfId="0" applyFont="1" applyFill="1" applyBorder="1" applyAlignment="1" applyProtection="1">
      <alignment horizontal="center" vertical="center" wrapText="1"/>
    </xf>
    <xf numFmtId="0" fontId="51" fillId="0" borderId="0" xfId="0" applyFont="1" applyFill="1" applyBorder="1" applyAlignment="1" applyProtection="1">
      <alignment horizontal="center"/>
    </xf>
    <xf numFmtId="0" fontId="52" fillId="5" borderId="16" xfId="0" applyFont="1" applyFill="1" applyBorder="1" applyAlignment="1" applyProtection="1">
      <alignment horizontal="left" vertical="center" wrapText="1"/>
    </xf>
    <xf numFmtId="0" fontId="7" fillId="4" borderId="16" xfId="0" applyFont="1" applyFill="1" applyBorder="1" applyAlignment="1" applyProtection="1">
      <alignment horizontal="left" vertical="center"/>
    </xf>
    <xf numFmtId="0" fontId="54" fillId="13" borderId="16" xfId="0" applyFont="1" applyFill="1" applyBorder="1" applyAlignment="1" applyProtection="1">
      <alignment horizontal="left" vertical="top"/>
    </xf>
    <xf numFmtId="0" fontId="55" fillId="9" borderId="16" xfId="0" applyFont="1" applyFill="1" applyBorder="1" applyAlignment="1" applyProtection="1">
      <alignment horizontal="left" vertical="center"/>
    </xf>
    <xf numFmtId="14" fontId="55" fillId="9" borderId="16" xfId="0" applyNumberFormat="1" applyFont="1" applyFill="1" applyBorder="1" applyAlignment="1" applyProtection="1">
      <alignment horizontal="left" vertical="center"/>
    </xf>
    <xf numFmtId="0" fontId="1" fillId="18" borderId="16" xfId="0" applyFont="1" applyFill="1" applyBorder="1" applyAlignment="1" applyProtection="1">
      <alignment horizontal="center"/>
    </xf>
    <xf numFmtId="0" fontId="1" fillId="18" borderId="35" xfId="0" applyFont="1" applyFill="1" applyBorder="1" applyAlignment="1" applyProtection="1">
      <alignment horizontal="center"/>
    </xf>
    <xf numFmtId="0" fontId="52" fillId="4" borderId="16" xfId="0" applyFont="1" applyFill="1" applyBorder="1" applyAlignment="1" applyProtection="1">
      <alignment horizontal="left" vertical="center" wrapText="1"/>
    </xf>
    <xf numFmtId="0" fontId="57" fillId="29" borderId="0" xfId="0" applyFont="1" applyFill="1" applyBorder="1" applyAlignment="1" applyProtection="1">
      <alignment horizontal="center" vertical="center"/>
    </xf>
    <xf numFmtId="0" fontId="1" fillId="11" borderId="16" xfId="0" applyFont="1" applyFill="1" applyBorder="1" applyAlignment="1" applyProtection="1">
      <alignment horizontal="center"/>
    </xf>
    <xf numFmtId="0" fontId="1" fillId="11" borderId="35" xfId="0" applyFont="1" applyFill="1" applyBorder="1" applyAlignment="1" applyProtection="1">
      <alignment horizontal="center"/>
    </xf>
    <xf numFmtId="0" fontId="1" fillId="8" borderId="16" xfId="0" applyFont="1" applyFill="1" applyBorder="1" applyAlignment="1" applyProtection="1">
      <alignment horizontal="center"/>
    </xf>
    <xf numFmtId="0" fontId="1" fillId="8" borderId="35" xfId="0" applyFont="1" applyFill="1" applyBorder="1" applyAlignment="1" applyProtection="1">
      <alignment horizontal="center"/>
    </xf>
    <xf numFmtId="0" fontId="52" fillId="25" borderId="16" xfId="0" applyFont="1" applyFill="1" applyBorder="1" applyAlignment="1" applyProtection="1">
      <alignment horizontal="left" vertical="center" wrapText="1"/>
    </xf>
    <xf numFmtId="0" fontId="1" fillId="26" borderId="16" xfId="0" applyFont="1" applyFill="1" applyBorder="1" applyAlignment="1" applyProtection="1">
      <alignment horizontal="center"/>
    </xf>
    <xf numFmtId="0" fontId="1" fillId="26" borderId="35" xfId="0" applyFont="1" applyFill="1" applyBorder="1" applyAlignment="1" applyProtection="1">
      <alignment horizontal="center"/>
    </xf>
    <xf numFmtId="0" fontId="52" fillId="14" borderId="16" xfId="0" applyFont="1" applyFill="1" applyBorder="1" applyAlignment="1" applyProtection="1">
      <alignment horizontal="left" vertical="center" wrapText="1"/>
    </xf>
    <xf numFmtId="0" fontId="25" fillId="0" borderId="16" xfId="0" applyFont="1" applyBorder="1" applyAlignment="1" applyProtection="1">
      <alignment horizontal="left" vertical="top" wrapText="1"/>
    </xf>
    <xf numFmtId="0" fontId="7" fillId="2" borderId="16" xfId="0" applyFont="1" applyFill="1" applyBorder="1" applyAlignment="1" applyProtection="1">
      <alignment horizontal="left" vertical="center"/>
    </xf>
    <xf numFmtId="0" fontId="7" fillId="2" borderId="16" xfId="0" applyFont="1" applyFill="1" applyBorder="1" applyAlignment="1" applyProtection="1">
      <alignment horizontal="left"/>
    </xf>
    <xf numFmtId="0" fontId="26" fillId="4" borderId="16" xfId="0" applyFont="1" applyFill="1" applyBorder="1" applyAlignment="1" applyProtection="1">
      <alignment horizontal="left"/>
    </xf>
    <xf numFmtId="0" fontId="56" fillId="4" borderId="16" xfId="0" applyFont="1" applyFill="1" applyBorder="1" applyAlignment="1" applyProtection="1">
      <alignment horizontal="left"/>
    </xf>
    <xf numFmtId="0" fontId="26" fillId="0" borderId="35" xfId="0" applyFont="1" applyFill="1" applyBorder="1" applyAlignment="1" applyProtection="1">
      <alignment horizontal="center" vertical="center"/>
      <protection locked="0"/>
    </xf>
    <xf numFmtId="0" fontId="26" fillId="0" borderId="24"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protection locked="0"/>
    </xf>
    <xf numFmtId="0" fontId="33" fillId="0" borderId="1" xfId="0" applyFont="1" applyBorder="1" applyAlignment="1" applyProtection="1">
      <alignment horizontal="left" vertical="top" wrapText="1"/>
      <protection locked="0"/>
    </xf>
    <xf numFmtId="0" fontId="33" fillId="0" borderId="2" xfId="0" applyFont="1" applyBorder="1" applyAlignment="1" applyProtection="1">
      <alignment horizontal="left" vertical="top" wrapText="1"/>
      <protection locked="0"/>
    </xf>
    <xf numFmtId="0" fontId="33" fillId="0" borderId="3" xfId="0" applyFont="1" applyBorder="1" applyAlignment="1" applyProtection="1">
      <alignment horizontal="left" vertical="top" wrapText="1"/>
      <protection locked="0"/>
    </xf>
    <xf numFmtId="0" fontId="29" fillId="0" borderId="35" xfId="0" applyFont="1" applyBorder="1" applyAlignment="1" applyProtection="1">
      <alignment horizontal="center" vertical="center" wrapText="1"/>
    </xf>
    <xf numFmtId="0" fontId="29" fillId="0" borderId="24" xfId="0" applyFont="1" applyBorder="1" applyAlignment="1" applyProtection="1">
      <alignment horizontal="center" vertical="center"/>
    </xf>
    <xf numFmtId="0" fontId="29" fillId="0" borderId="36" xfId="0" applyFont="1" applyBorder="1" applyAlignment="1" applyProtection="1">
      <alignment horizontal="center" vertical="center"/>
    </xf>
    <xf numFmtId="0" fontId="27" fillId="0" borderId="35" xfId="0" applyFont="1" applyBorder="1" applyAlignment="1" applyProtection="1">
      <alignment horizontal="center" vertical="center"/>
    </xf>
    <xf numFmtId="0" fontId="27" fillId="0" borderId="24" xfId="0" applyFont="1" applyBorder="1" applyAlignment="1" applyProtection="1">
      <alignment horizontal="center" vertical="center"/>
    </xf>
    <xf numFmtId="0" fontId="7" fillId="2" borderId="16" xfId="0" applyFont="1" applyFill="1" applyBorder="1" applyAlignment="1" applyProtection="1">
      <alignment horizontal="left" vertical="top"/>
    </xf>
    <xf numFmtId="0" fontId="26" fillId="4" borderId="16" xfId="0" applyFont="1" applyFill="1" applyBorder="1" applyAlignment="1" applyProtection="1">
      <alignment horizontal="left" vertical="top"/>
    </xf>
    <xf numFmtId="0" fontId="26" fillId="4" borderId="16" xfId="0" applyFont="1" applyFill="1" applyBorder="1" applyAlignment="1" applyProtection="1">
      <alignment horizontal="center" vertical="top"/>
    </xf>
    <xf numFmtId="0" fontId="27" fillId="0" borderId="16" xfId="0" applyFont="1" applyBorder="1" applyAlignment="1" applyProtection="1">
      <alignment horizontal="center" vertical="center" wrapText="1"/>
    </xf>
    <xf numFmtId="0" fontId="24" fillId="20" borderId="1" xfId="0" applyFont="1" applyFill="1" applyBorder="1" applyAlignment="1" applyProtection="1">
      <alignment horizontal="center" vertical="center" wrapText="1"/>
    </xf>
    <xf numFmtId="0" fontId="24" fillId="20" borderId="2" xfId="0" applyFont="1" applyFill="1" applyBorder="1" applyAlignment="1" applyProtection="1">
      <alignment horizontal="center" vertical="center" wrapText="1"/>
    </xf>
    <xf numFmtId="0" fontId="24" fillId="20" borderId="2" xfId="0" applyFont="1" applyFill="1" applyBorder="1" applyAlignment="1" applyProtection="1">
      <alignment horizontal="center" vertical="center"/>
    </xf>
    <xf numFmtId="0" fontId="24" fillId="20" borderId="3" xfId="0" applyFont="1" applyFill="1" applyBorder="1" applyAlignment="1" applyProtection="1">
      <alignment horizontal="center" vertical="center"/>
    </xf>
    <xf numFmtId="0" fontId="60" fillId="0" borderId="0" xfId="0" applyFont="1" applyBorder="1" applyAlignment="1" applyProtection="1">
      <alignment horizontal="center" wrapText="1"/>
    </xf>
    <xf numFmtId="14" fontId="7" fillId="2" borderId="16" xfId="0" applyNumberFormat="1" applyFont="1" applyFill="1" applyBorder="1" applyAlignment="1" applyProtection="1">
      <alignment horizontal="left" vertical="top"/>
      <protection locked="0"/>
    </xf>
    <xf numFmtId="0" fontId="27" fillId="0" borderId="39" xfId="0" applyFont="1" applyBorder="1" applyAlignment="1" applyProtection="1">
      <alignment horizontal="center" vertical="center" wrapText="1"/>
    </xf>
    <xf numFmtId="0" fontId="27" fillId="0" borderId="40" xfId="0" applyFont="1" applyBorder="1" applyAlignment="1" applyProtection="1">
      <alignment horizontal="center" vertical="center" wrapText="1"/>
    </xf>
    <xf numFmtId="0" fontId="27" fillId="0" borderId="38" xfId="0" applyFont="1" applyBorder="1" applyAlignment="1" applyProtection="1">
      <alignment horizontal="center" vertical="center" wrapText="1"/>
    </xf>
    <xf numFmtId="0" fontId="27" fillId="0" borderId="41" xfId="0" applyFont="1" applyBorder="1" applyAlignment="1" applyProtection="1">
      <alignment horizontal="center" vertical="center" wrapText="1"/>
    </xf>
    <xf numFmtId="0" fontId="25" fillId="4" borderId="21" xfId="0" applyFont="1" applyFill="1" applyBorder="1" applyAlignment="1" applyProtection="1">
      <alignment horizontal="center" vertical="center" wrapText="1"/>
    </xf>
    <xf numFmtId="0" fontId="25" fillId="4" borderId="34" xfId="0" applyFont="1" applyFill="1" applyBorder="1" applyAlignment="1" applyProtection="1">
      <alignment horizontal="center" vertical="center" wrapText="1"/>
    </xf>
    <xf numFmtId="0" fontId="25" fillId="0" borderId="16" xfId="0" applyFont="1" applyBorder="1" applyAlignment="1" applyProtection="1">
      <alignment horizontal="center" vertical="center" wrapText="1"/>
    </xf>
    <xf numFmtId="0" fontId="25" fillId="0" borderId="16" xfId="0" applyFont="1" applyBorder="1" applyAlignment="1" applyProtection="1">
      <alignment horizontal="center" wrapText="1"/>
    </xf>
    <xf numFmtId="0" fontId="26" fillId="0" borderId="16" xfId="0" applyFont="1" applyBorder="1" applyAlignment="1" applyProtection="1">
      <alignment horizontal="center" vertical="center" wrapText="1"/>
    </xf>
    <xf numFmtId="0" fontId="27" fillId="4" borderId="16" xfId="0" applyFont="1" applyFill="1" applyBorder="1" applyAlignment="1" applyProtection="1">
      <alignment horizontal="center" vertical="center" wrapText="1"/>
    </xf>
    <xf numFmtId="0" fontId="7" fillId="2" borderId="35" xfId="0" applyFont="1" applyFill="1" applyBorder="1" applyAlignment="1" applyProtection="1">
      <alignment horizontal="left" vertical="top"/>
    </xf>
    <xf numFmtId="0" fontId="7" fillId="2" borderId="24" xfId="0" applyFont="1" applyFill="1" applyBorder="1" applyAlignment="1" applyProtection="1">
      <alignment horizontal="left" vertical="top"/>
    </xf>
    <xf numFmtId="0" fontId="7" fillId="2" borderId="36" xfId="0" applyFont="1" applyFill="1" applyBorder="1" applyAlignment="1" applyProtection="1">
      <alignment horizontal="left" vertical="top"/>
    </xf>
    <xf numFmtId="0" fontId="22" fillId="4" borderId="16" xfId="0" applyFont="1" applyFill="1" applyBorder="1" applyAlignment="1" applyProtection="1">
      <alignment horizontal="center" vertical="center" wrapText="1"/>
    </xf>
    <xf numFmtId="0" fontId="21" fillId="4" borderId="21" xfId="0" applyFont="1" applyFill="1" applyBorder="1" applyAlignment="1" applyProtection="1">
      <alignment horizontal="center" vertical="center" wrapText="1"/>
    </xf>
    <xf numFmtId="0" fontId="21" fillId="4" borderId="34" xfId="0" applyFont="1" applyFill="1" applyBorder="1" applyAlignment="1" applyProtection="1">
      <alignment horizontal="center" vertical="center" wrapText="1"/>
    </xf>
    <xf numFmtId="0" fontId="26" fillId="18" borderId="35" xfId="0" applyFont="1" applyFill="1" applyBorder="1" applyAlignment="1" applyProtection="1">
      <alignment horizontal="left"/>
    </xf>
    <xf numFmtId="0" fontId="26" fillId="18" borderId="36" xfId="0" applyFont="1" applyFill="1" applyBorder="1" applyAlignment="1" applyProtection="1">
      <alignment horizontal="left"/>
    </xf>
    <xf numFmtId="0" fontId="7" fillId="2" borderId="35" xfId="0" applyFont="1" applyFill="1" applyBorder="1" applyAlignment="1" applyProtection="1">
      <alignment horizontal="left"/>
    </xf>
    <xf numFmtId="0" fontId="7" fillId="2" borderId="36" xfId="0" applyFont="1" applyFill="1" applyBorder="1" applyAlignment="1" applyProtection="1">
      <alignment horizontal="left"/>
    </xf>
    <xf numFmtId="0" fontId="21" fillId="0" borderId="16" xfId="0" applyFont="1" applyBorder="1" applyAlignment="1" applyProtection="1">
      <alignment horizontal="center" vertical="center" wrapText="1"/>
    </xf>
    <xf numFmtId="0" fontId="19" fillId="6" borderId="35" xfId="0" applyFont="1" applyFill="1" applyBorder="1" applyAlignment="1" applyProtection="1">
      <alignment horizontal="center" vertical="center" wrapText="1"/>
    </xf>
    <xf numFmtId="0" fontId="19" fillId="6" borderId="24" xfId="0" applyFont="1" applyFill="1" applyBorder="1" applyAlignment="1" applyProtection="1">
      <alignment horizontal="center" vertical="center"/>
    </xf>
    <xf numFmtId="0" fontId="19" fillId="6" borderId="36" xfId="0" applyFont="1" applyFill="1" applyBorder="1" applyAlignment="1" applyProtection="1">
      <alignment horizontal="center" vertical="center"/>
    </xf>
    <xf numFmtId="0" fontId="21" fillId="0" borderId="16" xfId="0" applyFont="1" applyBorder="1" applyAlignment="1" applyProtection="1">
      <alignment horizontal="left" vertical="top" wrapText="1"/>
    </xf>
    <xf numFmtId="0" fontId="28" fillId="0" borderId="16" xfId="0" applyFont="1" applyBorder="1" applyAlignment="1" applyProtection="1">
      <alignment horizontal="center" vertical="center" wrapText="1"/>
    </xf>
    <xf numFmtId="0" fontId="22" fillId="0" borderId="16" xfId="0" applyFont="1" applyBorder="1" applyAlignment="1" applyProtection="1">
      <alignment horizontal="center" vertical="center" wrapText="1"/>
    </xf>
    <xf numFmtId="0" fontId="1" fillId="0" borderId="54" xfId="0" applyFont="1" applyFill="1" applyBorder="1" applyAlignment="1" applyProtection="1">
      <alignment horizontal="center"/>
      <protection hidden="1"/>
    </xf>
    <xf numFmtId="0" fontId="1" fillId="0" borderId="49" xfId="0" applyFont="1" applyFill="1" applyBorder="1" applyAlignment="1" applyProtection="1">
      <alignment horizontal="center"/>
      <protection hidden="1"/>
    </xf>
    <xf numFmtId="0" fontId="1" fillId="0" borderId="52" xfId="0" applyFont="1" applyFill="1" applyBorder="1" applyAlignment="1" applyProtection="1">
      <alignment horizontal="center"/>
      <protection hidden="1"/>
    </xf>
    <xf numFmtId="0" fontId="0" fillId="0" borderId="54" xfId="0" applyFill="1" applyBorder="1" applyAlignment="1" applyProtection="1">
      <alignment horizontal="center"/>
      <protection hidden="1"/>
    </xf>
    <xf numFmtId="0" fontId="0" fillId="0" borderId="49" xfId="0" applyFill="1" applyBorder="1" applyAlignment="1" applyProtection="1">
      <alignment horizontal="center"/>
      <protection hidden="1"/>
    </xf>
    <xf numFmtId="0" fontId="0" fillId="0" borderId="52" xfId="0" applyFill="1" applyBorder="1" applyAlignment="1" applyProtection="1">
      <alignment horizontal="center"/>
      <protection hidden="1"/>
    </xf>
    <xf numFmtId="0" fontId="45" fillId="2" borderId="1" xfId="0" applyFont="1" applyFill="1" applyBorder="1" applyAlignment="1" applyProtection="1">
      <alignment horizontal="center"/>
      <protection hidden="1"/>
    </xf>
    <xf numFmtId="0" fontId="45" fillId="2" borderId="2" xfId="0" applyFont="1" applyFill="1" applyBorder="1" applyAlignment="1" applyProtection="1">
      <alignment horizontal="center"/>
      <protection hidden="1"/>
    </xf>
    <xf numFmtId="0" fontId="45" fillId="2" borderId="3" xfId="0" applyFont="1" applyFill="1" applyBorder="1" applyAlignment="1" applyProtection="1">
      <alignment horizontal="center"/>
      <protection hidden="1"/>
    </xf>
    <xf numFmtId="0" fontId="51" fillId="0" borderId="0" xfId="0" applyFont="1" applyFill="1" applyBorder="1" applyAlignment="1" applyProtection="1">
      <alignment horizontal="center"/>
      <protection hidden="1"/>
    </xf>
    <xf numFmtId="0" fontId="52" fillId="5" borderId="13" xfId="0" applyFont="1" applyFill="1" applyBorder="1" applyAlignment="1" applyProtection="1">
      <alignment horizontal="left" vertical="center" wrapText="1"/>
      <protection hidden="1"/>
    </xf>
    <xf numFmtId="0" fontId="52" fillId="5" borderId="14" xfId="0" applyFont="1" applyFill="1" applyBorder="1" applyAlignment="1" applyProtection="1">
      <alignment horizontal="left" vertical="center" wrapText="1"/>
      <protection hidden="1"/>
    </xf>
    <xf numFmtId="0" fontId="1" fillId="13" borderId="15" xfId="0" applyFont="1" applyFill="1" applyBorder="1" applyAlignment="1" applyProtection="1">
      <alignment horizontal="center" vertical="center" wrapText="1"/>
      <protection hidden="1"/>
    </xf>
    <xf numFmtId="0" fontId="1" fillId="13" borderId="18" xfId="0" applyFont="1" applyFill="1" applyBorder="1" applyAlignment="1" applyProtection="1">
      <alignment horizontal="center" vertical="center" wrapText="1"/>
      <protection hidden="1"/>
    </xf>
    <xf numFmtId="0" fontId="52" fillId="13" borderId="35" xfId="0" applyFont="1" applyFill="1" applyBorder="1" applyAlignment="1" applyProtection="1">
      <alignment horizontal="left" vertical="center" wrapText="1"/>
      <protection hidden="1"/>
    </xf>
    <xf numFmtId="0" fontId="52" fillId="13" borderId="36" xfId="0" applyFont="1" applyFill="1" applyBorder="1" applyAlignment="1" applyProtection="1">
      <alignment horizontal="left" vertical="center" wrapText="1"/>
      <protection hidden="1"/>
    </xf>
    <xf numFmtId="0" fontId="52" fillId="5" borderId="16" xfId="0" applyFont="1" applyFill="1" applyBorder="1" applyAlignment="1" applyProtection="1">
      <alignment horizontal="left" vertical="center" wrapText="1"/>
      <protection hidden="1"/>
    </xf>
    <xf numFmtId="0" fontId="52" fillId="5" borderId="17" xfId="0" applyFont="1" applyFill="1" applyBorder="1" applyAlignment="1" applyProtection="1">
      <alignment horizontal="left" vertical="center" wrapText="1"/>
      <protection hidden="1"/>
    </xf>
    <xf numFmtId="0" fontId="52" fillId="13" borderId="48" xfId="0" applyFont="1" applyFill="1" applyBorder="1" applyAlignment="1" applyProtection="1">
      <alignment horizontal="left" vertical="center" wrapText="1"/>
      <protection hidden="1"/>
    </xf>
    <xf numFmtId="0" fontId="52" fillId="13" borderId="52" xfId="0" applyFont="1" applyFill="1" applyBorder="1" applyAlignment="1" applyProtection="1">
      <alignment horizontal="left" vertical="center" wrapText="1"/>
      <protection hidden="1"/>
    </xf>
    <xf numFmtId="0" fontId="52" fillId="5" borderId="19" xfId="0" applyFont="1" applyFill="1" applyBorder="1" applyAlignment="1" applyProtection="1">
      <alignment horizontal="left" vertical="center" wrapText="1"/>
      <protection hidden="1"/>
    </xf>
    <xf numFmtId="0" fontId="52" fillId="5" borderId="20" xfId="0" applyFont="1" applyFill="1" applyBorder="1" applyAlignment="1" applyProtection="1">
      <alignment horizontal="left" vertical="center" wrapText="1"/>
      <protection hidden="1"/>
    </xf>
    <xf numFmtId="0" fontId="52" fillId="13" borderId="51" xfId="0" applyFont="1" applyFill="1" applyBorder="1" applyAlignment="1" applyProtection="1">
      <alignment horizontal="left" vertical="center" wrapText="1"/>
      <protection hidden="1"/>
    </xf>
    <xf numFmtId="0" fontId="52" fillId="13" borderId="30" xfId="0" applyFont="1" applyFill="1" applyBorder="1" applyAlignment="1" applyProtection="1">
      <alignment horizontal="left" vertical="center" wrapText="1"/>
      <protection hidden="1"/>
    </xf>
    <xf numFmtId="0" fontId="1" fillId="13" borderId="12" xfId="0" applyFont="1" applyFill="1" applyBorder="1" applyAlignment="1" applyProtection="1">
      <alignment horizontal="center" vertical="center" wrapText="1"/>
      <protection hidden="1"/>
    </xf>
    <xf numFmtId="0" fontId="34" fillId="29" borderId="0" xfId="0" applyFont="1" applyFill="1" applyBorder="1" applyAlignment="1">
      <alignment horizontal="center" vertical="center"/>
    </xf>
    <xf numFmtId="0" fontId="1" fillId="18" borderId="43" xfId="0" applyFont="1" applyFill="1" applyBorder="1" applyAlignment="1" applyProtection="1">
      <alignment horizontal="center"/>
      <protection hidden="1"/>
    </xf>
    <xf numFmtId="0" fontId="1" fillId="18" borderId="44" xfId="0" applyFont="1" applyFill="1" applyBorder="1" applyAlignment="1" applyProtection="1">
      <alignment horizontal="center"/>
      <protection hidden="1"/>
    </xf>
    <xf numFmtId="0" fontId="1" fillId="18" borderId="30" xfId="0" applyFont="1" applyFill="1" applyBorder="1" applyAlignment="1" applyProtection="1">
      <alignment horizontal="center"/>
      <protection hidden="1"/>
    </xf>
    <xf numFmtId="0" fontId="52" fillId="4" borderId="13" xfId="0" applyFont="1" applyFill="1" applyBorder="1" applyAlignment="1" applyProtection="1">
      <alignment horizontal="left" vertical="center" wrapText="1"/>
      <protection hidden="1"/>
    </xf>
    <xf numFmtId="0" fontId="52" fillId="4" borderId="14" xfId="0" applyFont="1" applyFill="1" applyBorder="1" applyAlignment="1" applyProtection="1">
      <alignment horizontal="left" vertical="center" wrapText="1"/>
      <protection hidden="1"/>
    </xf>
    <xf numFmtId="0" fontId="52" fillId="4" borderId="19" xfId="0" applyFont="1" applyFill="1" applyBorder="1" applyAlignment="1" applyProtection="1">
      <alignment horizontal="left" vertical="center" wrapText="1"/>
      <protection hidden="1"/>
    </xf>
    <xf numFmtId="0" fontId="52" fillId="4" borderId="20" xfId="0" applyFont="1" applyFill="1" applyBorder="1" applyAlignment="1" applyProtection="1">
      <alignment horizontal="left" vertical="center" wrapText="1"/>
      <protection hidden="1"/>
    </xf>
    <xf numFmtId="0" fontId="52" fillId="24" borderId="26" xfId="0" applyFont="1" applyFill="1" applyBorder="1" applyAlignment="1" applyProtection="1">
      <alignment horizontal="left" vertical="center" wrapText="1"/>
      <protection hidden="1"/>
    </xf>
    <xf numFmtId="0" fontId="52" fillId="24" borderId="28" xfId="0" applyFont="1" applyFill="1" applyBorder="1" applyAlignment="1" applyProtection="1">
      <alignment horizontal="left" vertical="center" wrapText="1"/>
      <protection hidden="1"/>
    </xf>
    <xf numFmtId="0" fontId="1" fillId="11" borderId="43" xfId="0" applyFont="1" applyFill="1" applyBorder="1" applyAlignment="1" applyProtection="1">
      <alignment horizontal="center"/>
      <protection hidden="1"/>
    </xf>
    <xf numFmtId="0" fontId="1" fillId="11" borderId="44" xfId="0" applyFont="1" applyFill="1" applyBorder="1" applyAlignment="1" applyProtection="1">
      <alignment horizontal="center"/>
      <protection hidden="1"/>
    </xf>
    <xf numFmtId="0" fontId="1" fillId="11" borderId="30" xfId="0" applyFont="1" applyFill="1" applyBorder="1" applyAlignment="1" applyProtection="1">
      <alignment horizontal="center"/>
      <protection hidden="1"/>
    </xf>
    <xf numFmtId="0" fontId="1" fillId="8" borderId="43" xfId="0" applyFont="1" applyFill="1" applyBorder="1" applyAlignment="1" applyProtection="1">
      <alignment horizontal="center"/>
      <protection hidden="1"/>
    </xf>
    <xf numFmtId="0" fontId="1" fillId="8" borderId="44" xfId="0" applyFont="1" applyFill="1" applyBorder="1" applyAlignment="1" applyProtection="1">
      <alignment horizontal="center"/>
      <protection hidden="1"/>
    </xf>
    <xf numFmtId="0" fontId="1" fillId="8" borderId="30" xfId="0" applyFont="1" applyFill="1" applyBorder="1" applyAlignment="1" applyProtection="1">
      <alignment horizontal="center"/>
      <protection hidden="1"/>
    </xf>
    <xf numFmtId="0" fontId="52" fillId="25" borderId="13" xfId="0" applyFont="1" applyFill="1" applyBorder="1" applyAlignment="1" applyProtection="1">
      <alignment horizontal="left" vertical="center" wrapText="1"/>
      <protection hidden="1"/>
    </xf>
    <xf numFmtId="0" fontId="52" fillId="25" borderId="14" xfId="0" applyFont="1" applyFill="1" applyBorder="1" applyAlignment="1" applyProtection="1">
      <alignment horizontal="left" vertical="center" wrapText="1"/>
      <protection hidden="1"/>
    </xf>
    <xf numFmtId="0" fontId="52" fillId="25" borderId="19" xfId="0" applyFont="1" applyFill="1" applyBorder="1" applyAlignment="1" applyProtection="1">
      <alignment horizontal="left" vertical="center" wrapText="1"/>
      <protection hidden="1"/>
    </xf>
    <xf numFmtId="0" fontId="52" fillId="25" borderId="20" xfId="0" applyFont="1" applyFill="1" applyBorder="1" applyAlignment="1" applyProtection="1">
      <alignment horizontal="left" vertical="center" wrapText="1"/>
      <protection hidden="1"/>
    </xf>
    <xf numFmtId="0" fontId="1" fillId="26" borderId="43" xfId="0" applyFont="1" applyFill="1" applyBorder="1" applyAlignment="1" applyProtection="1">
      <alignment horizontal="center"/>
      <protection hidden="1"/>
    </xf>
    <xf numFmtId="0" fontId="1" fillId="26" borderId="44" xfId="0" applyFont="1" applyFill="1" applyBorder="1" applyAlignment="1" applyProtection="1">
      <alignment horizontal="center"/>
      <protection hidden="1"/>
    </xf>
    <xf numFmtId="0" fontId="1" fillId="26" borderId="30" xfId="0" applyFont="1" applyFill="1" applyBorder="1" applyAlignment="1" applyProtection="1">
      <alignment horizontal="center"/>
      <protection hidden="1"/>
    </xf>
    <xf numFmtId="0" fontId="52" fillId="14" borderId="13" xfId="0" applyFont="1" applyFill="1" applyBorder="1" applyAlignment="1" applyProtection="1">
      <alignment horizontal="left" vertical="center" wrapText="1"/>
      <protection hidden="1"/>
    </xf>
    <xf numFmtId="0" fontId="52" fillId="14" borderId="14" xfId="0" applyFont="1" applyFill="1" applyBorder="1" applyAlignment="1" applyProtection="1">
      <alignment horizontal="left" vertical="center" wrapText="1"/>
      <protection hidden="1"/>
    </xf>
    <xf numFmtId="0" fontId="52" fillId="14" borderId="19" xfId="0" applyFont="1" applyFill="1" applyBorder="1" applyAlignment="1" applyProtection="1">
      <alignment horizontal="left" vertical="center" wrapText="1"/>
      <protection hidden="1"/>
    </xf>
    <xf numFmtId="0" fontId="52" fillId="14" borderId="20" xfId="0" applyFont="1" applyFill="1" applyBorder="1" applyAlignment="1" applyProtection="1">
      <alignment horizontal="left" vertical="center" wrapText="1"/>
      <protection hidden="1"/>
    </xf>
    <xf numFmtId="0" fontId="0" fillId="11" borderId="1" xfId="0" applyFill="1" applyBorder="1" applyAlignment="1" applyProtection="1">
      <alignment horizontal="center" vertical="center" wrapText="1"/>
      <protection hidden="1"/>
    </xf>
    <xf numFmtId="0" fontId="0" fillId="11" borderId="2" xfId="0" applyFill="1" applyBorder="1" applyAlignment="1" applyProtection="1">
      <alignment horizontal="center" vertical="center" wrapText="1"/>
      <protection hidden="1"/>
    </xf>
    <xf numFmtId="0" fontId="0" fillId="11" borderId="3" xfId="0" applyFill="1" applyBorder="1" applyAlignment="1" applyProtection="1">
      <alignment horizontal="center" vertical="center" wrapText="1"/>
      <protection hidden="1"/>
    </xf>
    <xf numFmtId="0" fontId="42" fillId="13" borderId="18" xfId="0" applyFont="1" applyFill="1" applyBorder="1" applyAlignment="1" applyProtection="1">
      <alignment horizontal="left" vertical="center" wrapText="1"/>
      <protection hidden="1"/>
    </xf>
    <xf numFmtId="0" fontId="42" fillId="13" borderId="19" xfId="0" applyFont="1" applyFill="1" applyBorder="1" applyAlignment="1" applyProtection="1">
      <alignment horizontal="left" vertical="center" wrapText="1"/>
      <protection hidden="1"/>
    </xf>
    <xf numFmtId="0" fontId="42" fillId="13" borderId="20" xfId="0" applyFont="1" applyFill="1" applyBorder="1" applyAlignment="1" applyProtection="1">
      <alignment horizontal="left" vertical="center" wrapText="1"/>
      <protection hidden="1"/>
    </xf>
    <xf numFmtId="0" fontId="45" fillId="28" borderId="1" xfId="0" applyFont="1" applyFill="1" applyBorder="1" applyAlignment="1" applyProtection="1">
      <alignment horizontal="center" vertical="center"/>
    </xf>
    <xf numFmtId="0" fontId="45" fillId="28" borderId="2" xfId="0" applyFont="1" applyFill="1" applyBorder="1" applyAlignment="1" applyProtection="1">
      <alignment horizontal="center" vertical="center"/>
    </xf>
    <xf numFmtId="0" fontId="45" fillId="28" borderId="3" xfId="0" applyFont="1" applyFill="1" applyBorder="1" applyAlignment="1" applyProtection="1">
      <alignment horizontal="center" vertical="center"/>
    </xf>
    <xf numFmtId="0" fontId="42" fillId="13" borderId="15" xfId="0" applyFont="1" applyFill="1" applyBorder="1" applyAlignment="1" applyProtection="1">
      <alignment horizontal="left" vertical="center" wrapText="1"/>
      <protection hidden="1"/>
    </xf>
    <xf numFmtId="0" fontId="42" fillId="13" borderId="16" xfId="0" applyFont="1" applyFill="1" applyBorder="1" applyAlignment="1" applyProtection="1">
      <alignment horizontal="left" vertical="center" wrapText="1"/>
      <protection hidden="1"/>
    </xf>
    <xf numFmtId="0" fontId="42" fillId="13" borderId="17" xfId="0" applyFont="1" applyFill="1" applyBorder="1" applyAlignment="1" applyProtection="1">
      <alignment horizontal="left" vertical="center" wrapText="1"/>
      <protection hidden="1"/>
    </xf>
    <xf numFmtId="0" fontId="4" fillId="5" borderId="1"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42" fillId="13" borderId="12" xfId="0" applyFont="1" applyFill="1" applyBorder="1" applyAlignment="1" applyProtection="1">
      <alignment horizontal="left" vertical="center" wrapText="1"/>
      <protection hidden="1"/>
    </xf>
    <xf numFmtId="0" fontId="42" fillId="13" borderId="13" xfId="0" applyFont="1" applyFill="1" applyBorder="1" applyAlignment="1" applyProtection="1">
      <alignment horizontal="left" vertical="center" wrapText="1"/>
      <protection hidden="1"/>
    </xf>
    <xf numFmtId="0" fontId="42" fillId="13" borderId="14" xfId="0" applyFont="1" applyFill="1" applyBorder="1" applyAlignment="1" applyProtection="1">
      <alignment horizontal="left" vertical="center" wrapText="1"/>
      <protection hidden="1"/>
    </xf>
    <xf numFmtId="0" fontId="0" fillId="16" borderId="0" xfId="0" applyFill="1" applyAlignment="1">
      <alignment horizontal="center"/>
    </xf>
    <xf numFmtId="0" fontId="0" fillId="17" borderId="0" xfId="0" applyFill="1" applyAlignment="1">
      <alignment horizontal="center"/>
    </xf>
    <xf numFmtId="0" fontId="0" fillId="0" borderId="16" xfId="0" applyBorder="1" applyAlignment="1">
      <alignment horizontal="center" vertical="center" wrapText="1"/>
    </xf>
    <xf numFmtId="0" fontId="0" fillId="0" borderId="29" xfId="0" applyBorder="1" applyAlignment="1">
      <alignment horizontal="center"/>
    </xf>
    <xf numFmtId="0" fontId="44" fillId="12" borderId="0" xfId="0" applyFont="1" applyFill="1" applyAlignment="1">
      <alignment horizontal="center" vertical="center"/>
    </xf>
    <xf numFmtId="0" fontId="47" fillId="12" borderId="0" xfId="0" applyFont="1" applyFill="1" applyAlignment="1">
      <alignment horizontal="center" vertical="center"/>
    </xf>
  </cellXfs>
  <cellStyles count="2">
    <cellStyle name="Lien hypertexte" xfId="1" builtinId="8"/>
    <cellStyle name="Normal" xfId="0" builtinId="0"/>
  </cellStyles>
  <dxfs count="653">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8" tint="0.39994506668294322"/>
        </patternFill>
      </fill>
    </dxf>
    <dxf>
      <font>
        <color theme="3"/>
      </font>
      <fill>
        <patternFill>
          <bgColor theme="7"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3"/>
      </font>
      <fill>
        <patternFill>
          <bgColor rgb="FFFF000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8" tint="0.39994506668294322"/>
        </patternFill>
      </fill>
    </dxf>
    <dxf>
      <font>
        <color theme="3"/>
      </font>
      <fill>
        <patternFill>
          <bgColor theme="7"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8" tint="0.39994506668294322"/>
        </patternFill>
      </fill>
    </dxf>
    <dxf>
      <font>
        <color theme="3"/>
      </font>
      <fill>
        <patternFill>
          <bgColor theme="7" tint="0.39994506668294322"/>
        </patternFill>
      </fill>
    </dxf>
    <dxf>
      <font>
        <color theme="3"/>
      </font>
      <fill>
        <patternFill>
          <bgColor theme="8"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ill>
        <patternFill>
          <bgColor theme="8" tint="0.39994506668294322"/>
        </patternFill>
      </fill>
    </dxf>
    <dxf>
      <fill>
        <patternFill>
          <bgColor theme="9" tint="0.39994506668294322"/>
        </patternFill>
      </fill>
    </dxf>
    <dxf>
      <font>
        <color rgb="FF006100"/>
      </font>
      <fill>
        <patternFill>
          <bgColor rgb="FFC6EFCE"/>
        </patternFill>
      </fill>
    </dxf>
    <dxf>
      <font>
        <color theme="2" tint="-0.89996032593768116"/>
      </font>
      <fill>
        <patternFill>
          <bgColor rgb="FF66FF66"/>
        </patternFill>
      </fill>
    </dxf>
    <dxf>
      <fill>
        <patternFill>
          <bgColor theme="2"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5" tint="-0.499984740745262"/>
      </font>
      <fill>
        <patternFill>
          <bgColor theme="9" tint="0.39994506668294322"/>
        </patternFill>
      </fill>
    </dxf>
    <dxf>
      <font>
        <color theme="2" tint="-0.89996032593768116"/>
      </font>
      <fill>
        <patternFill>
          <bgColor rgb="FF66FF66"/>
        </patternFill>
      </fill>
    </dxf>
    <dxf>
      <fill>
        <patternFill>
          <bgColor theme="2"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5" tint="-0.499984740745262"/>
      </font>
      <fill>
        <patternFill>
          <bgColor theme="9" tint="0.39994506668294322"/>
        </patternFill>
      </fill>
    </dxf>
    <dxf>
      <font>
        <color theme="2" tint="-0.89996032593768116"/>
      </font>
      <fill>
        <patternFill>
          <bgColor rgb="FF66FF66"/>
        </patternFill>
      </fill>
    </dxf>
    <dxf>
      <fill>
        <patternFill>
          <bgColor theme="2"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5" tint="-0.499984740745262"/>
      </font>
      <fill>
        <patternFill>
          <bgColor theme="9" tint="0.39994506668294322"/>
        </patternFill>
      </fill>
    </dxf>
    <dxf>
      <font>
        <color theme="2" tint="-0.89996032593768116"/>
      </font>
      <fill>
        <patternFill>
          <bgColor rgb="FF66FF66"/>
        </patternFill>
      </fill>
    </dxf>
    <dxf>
      <fill>
        <patternFill>
          <bgColor theme="2"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5" tint="-0.499984740745262"/>
      </font>
      <fill>
        <patternFill>
          <bgColor theme="9" tint="0.39994506668294322"/>
        </patternFill>
      </fill>
    </dxf>
    <dxf>
      <font>
        <color theme="2" tint="-0.89996032593768116"/>
      </font>
      <fill>
        <patternFill>
          <bgColor rgb="FF66FF66"/>
        </patternFill>
      </fill>
    </dxf>
    <dxf>
      <fill>
        <patternFill>
          <bgColor theme="2"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5" tint="-0.499984740745262"/>
      </font>
      <fill>
        <patternFill>
          <bgColor theme="9" tint="0.39994506668294322"/>
        </patternFill>
      </fill>
    </dxf>
    <dxf>
      <font>
        <color theme="2" tint="-0.89996032593768116"/>
      </font>
      <fill>
        <patternFill>
          <bgColor rgb="FF66FF66"/>
        </patternFill>
      </fill>
    </dxf>
    <dxf>
      <fill>
        <patternFill>
          <bgColor theme="2"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5" tint="-0.499984740745262"/>
      </font>
      <fill>
        <patternFill>
          <bgColor theme="9" tint="0.39994506668294322"/>
        </patternFill>
      </fill>
    </dxf>
    <dxf>
      <font>
        <color theme="2" tint="-0.89996032593768116"/>
      </font>
      <fill>
        <patternFill>
          <bgColor rgb="FF66FF66"/>
        </patternFill>
      </fill>
    </dxf>
    <dxf>
      <fill>
        <patternFill>
          <bgColor theme="2"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5" tint="-0.499984740745262"/>
      </font>
      <fill>
        <patternFill>
          <bgColor theme="9" tint="0.39994506668294322"/>
        </patternFill>
      </fill>
    </dxf>
    <dxf>
      <font>
        <color theme="2" tint="-0.89996032593768116"/>
      </font>
      <fill>
        <patternFill>
          <bgColor rgb="FF66FF66"/>
        </patternFill>
      </fill>
    </dxf>
    <dxf>
      <fill>
        <patternFill>
          <bgColor theme="2"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5" tint="-0.499984740745262"/>
      </font>
      <fill>
        <patternFill>
          <bgColor theme="9" tint="0.39994506668294322"/>
        </patternFill>
      </fill>
    </dxf>
    <dxf>
      <font>
        <color theme="2" tint="-0.89996032593768116"/>
      </font>
      <fill>
        <patternFill>
          <bgColor rgb="FF66FF66"/>
        </patternFill>
      </fill>
    </dxf>
    <dxf>
      <fill>
        <patternFill>
          <bgColor theme="2"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5" tint="-0.499984740745262"/>
      </font>
      <fill>
        <patternFill>
          <bgColor theme="9" tint="0.39994506668294322"/>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theme="5" tint="-0.24994659260841701"/>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theme="5" tint="-0.24994659260841701"/>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theme="5" tint="-0.24994659260841701"/>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theme="5" tint="-0.24994659260841701"/>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theme="5" tint="-0.24994659260841701"/>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theme="5" tint="-0.24994659260841701"/>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theme="5" tint="-0.24994659260841701"/>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theme="5" tint="-0.24994659260841701"/>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theme="5" tint="-0.24994659260841701"/>
      </font>
      <fill>
        <patternFill>
          <bgColor theme="9" tint="0.39994506668294322"/>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8" tint="0.39994506668294322"/>
        </patternFill>
      </fill>
    </dxf>
    <dxf>
      <fill>
        <patternFill>
          <bgColor theme="7" tint="0.39994506668294322"/>
        </patternFill>
      </fill>
    </dxf>
    <dxf>
      <font>
        <color theme="2" tint="-0.89996032593768116"/>
      </font>
      <fill>
        <patternFill>
          <bgColor rgb="FF66FF66"/>
        </patternFill>
      </fill>
    </dxf>
    <dxf>
      <fill>
        <patternFill>
          <bgColor theme="8" tint="0.39994506668294322"/>
        </patternFill>
      </fill>
    </dxf>
    <dxf>
      <fill>
        <patternFill>
          <bgColor theme="9" tint="0.39994506668294322"/>
        </patternFill>
      </fill>
    </dxf>
    <dxf>
      <font>
        <color rgb="FF9C0006"/>
      </font>
      <fill>
        <patternFill>
          <bgColor rgb="FFFFC7CE"/>
        </patternFill>
      </fill>
    </dxf>
    <dxf>
      <font>
        <color theme="5" tint="-0.24994659260841701"/>
      </font>
      <fill>
        <patternFill>
          <bgColor theme="9" tint="0.39994506668294322"/>
        </patternFill>
      </fill>
    </dxf>
    <dxf>
      <font>
        <color rgb="FF9C6500"/>
      </font>
      <fill>
        <patternFill>
          <bgColor rgb="FFFFEB9C"/>
        </patternFill>
      </fill>
    </dxf>
    <dxf>
      <font>
        <color rgb="FF006100"/>
      </font>
      <fill>
        <patternFill>
          <bgColor rgb="FFC6EFCE"/>
        </patternFill>
      </fill>
    </dxf>
    <dxf>
      <fill>
        <patternFill>
          <bgColor theme="2"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5" tint="-0.499984740745262"/>
      </font>
      <fill>
        <patternFill>
          <bgColor theme="9" tint="0.3999450666829432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8" tint="0.39994506668294322"/>
        </patternFill>
      </fill>
    </dxf>
    <dxf>
      <font>
        <color theme="3"/>
      </font>
      <fill>
        <patternFill>
          <bgColor theme="7"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8" tint="0.39994506668294322"/>
        </patternFill>
      </fill>
    </dxf>
    <dxf>
      <font>
        <color theme="3"/>
      </font>
      <fill>
        <patternFill>
          <bgColor theme="7"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8" tint="0.39994506668294322"/>
        </patternFill>
      </fill>
    </dxf>
    <dxf>
      <font>
        <color theme="3"/>
      </font>
      <fill>
        <patternFill>
          <bgColor theme="7"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8" tint="0.39994506668294322"/>
        </patternFill>
      </fill>
    </dxf>
    <dxf>
      <font>
        <color theme="3"/>
      </font>
      <fill>
        <patternFill>
          <bgColor theme="7"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8" tint="0.39994506668294322"/>
        </patternFill>
      </fill>
    </dxf>
    <dxf>
      <font>
        <color theme="3"/>
      </font>
      <fill>
        <patternFill>
          <bgColor theme="7"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8" tint="0.39994506668294322"/>
        </patternFill>
      </fill>
    </dxf>
    <dxf>
      <font>
        <color theme="3"/>
      </font>
      <fill>
        <patternFill>
          <bgColor theme="7"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8" tint="0.39994506668294322"/>
        </patternFill>
      </fill>
    </dxf>
    <dxf>
      <font>
        <color theme="3"/>
      </font>
      <fill>
        <patternFill>
          <bgColor theme="7"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8" tint="0.39994506668294322"/>
        </patternFill>
      </fill>
    </dxf>
    <dxf>
      <font>
        <color theme="3"/>
      </font>
      <fill>
        <patternFill>
          <bgColor theme="7"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8" tint="0.39994506668294322"/>
        </patternFill>
      </fill>
    </dxf>
    <dxf>
      <font>
        <color theme="3"/>
      </font>
      <fill>
        <patternFill>
          <bgColor theme="7"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theme="8" tint="0.3999450666829432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8" tint="0.39994506668294322"/>
        </patternFill>
      </fill>
    </dxf>
    <dxf>
      <font>
        <color theme="3"/>
      </font>
      <fill>
        <patternFill>
          <bgColor theme="7"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9" tint="-0.499984740745262"/>
      </font>
      <fill>
        <patternFill>
          <bgColor theme="9" tint="0.39994506668294322"/>
        </patternFill>
      </fill>
    </dxf>
    <dxf>
      <font>
        <color theme="3"/>
      </font>
      <fill>
        <patternFill>
          <bgColor theme="7" tint="0.39994506668294322"/>
        </patternFill>
      </fill>
    </dxf>
    <dxf>
      <font>
        <color theme="3"/>
      </font>
      <fill>
        <patternFill>
          <bgColor theme="8" tint="0.39994506668294322"/>
        </patternFill>
      </fill>
    </dxf>
    <dxf>
      <font>
        <color theme="3"/>
      </font>
      <fill>
        <patternFill>
          <bgColor theme="7" tint="0.39994506668294322"/>
        </patternFill>
      </fill>
    </dxf>
    <dxf>
      <font>
        <color theme="3"/>
      </font>
      <fill>
        <patternFill>
          <bgColor theme="8" tint="0.39994506668294322"/>
        </patternFill>
      </fill>
    </dxf>
    <dxf>
      <font>
        <color theme="3"/>
      </font>
      <fill>
        <patternFill>
          <bgColor theme="7" tint="0.39994506668294322"/>
        </patternFill>
      </fill>
    </dxf>
    <dxf>
      <font>
        <color theme="3"/>
      </font>
      <fill>
        <patternFill>
          <bgColor theme="8" tint="0.39994506668294322"/>
        </patternFill>
      </fill>
    </dxf>
    <dxf>
      <font>
        <color theme="3"/>
      </font>
      <fill>
        <patternFill>
          <bgColor theme="7" tint="0.39994506668294322"/>
        </patternFill>
      </fill>
    </dxf>
    <dxf>
      <font>
        <color theme="3"/>
      </font>
      <fill>
        <patternFill>
          <bgColor theme="8" tint="0.39994506668294322"/>
        </patternFill>
      </fill>
    </dxf>
    <dxf>
      <font>
        <color theme="3"/>
      </font>
      <fill>
        <patternFill>
          <bgColor theme="7" tint="0.39994506668294322"/>
        </patternFill>
      </fill>
    </dxf>
    <dxf>
      <font>
        <color theme="3"/>
      </font>
      <fill>
        <patternFill>
          <bgColor theme="8" tint="0.39994506668294322"/>
        </patternFill>
      </fill>
    </dxf>
    <dxf>
      <font>
        <color theme="3"/>
      </font>
      <fill>
        <patternFill>
          <bgColor theme="7" tint="0.39994506668294322"/>
        </patternFill>
      </fill>
    </dxf>
    <dxf>
      <font>
        <color theme="3"/>
      </font>
      <fill>
        <patternFill>
          <bgColor theme="8" tint="0.39994506668294322"/>
        </patternFill>
      </fill>
    </dxf>
    <dxf>
      <font>
        <color theme="3"/>
      </font>
      <fill>
        <patternFill>
          <bgColor theme="7" tint="0.39994506668294322"/>
        </patternFill>
      </fill>
    </dxf>
    <dxf>
      <font>
        <color theme="3"/>
      </font>
      <fill>
        <patternFill>
          <bgColor theme="8" tint="0.39994506668294322"/>
        </patternFill>
      </fill>
    </dxf>
    <dxf>
      <font>
        <color theme="3"/>
      </font>
      <fill>
        <patternFill>
          <bgColor theme="7" tint="0.39994506668294322"/>
        </patternFill>
      </fill>
    </dxf>
    <dxf>
      <font>
        <color theme="3"/>
      </font>
      <fill>
        <patternFill>
          <bgColor theme="8" tint="0.39994506668294322"/>
        </patternFill>
      </fill>
    </dxf>
    <dxf>
      <font>
        <color theme="3"/>
      </font>
      <fill>
        <patternFill>
          <bgColor theme="7" tint="0.39994506668294322"/>
        </patternFill>
      </fill>
    </dxf>
    <dxf>
      <font>
        <color theme="3"/>
      </font>
      <fill>
        <patternFill>
          <bgColor theme="8" tint="0.39994506668294322"/>
        </patternFill>
      </fill>
    </dxf>
    <dxf>
      <font>
        <color theme="3"/>
      </font>
      <fill>
        <patternFill>
          <bgColor theme="7" tint="0.39994506668294322"/>
        </patternFill>
      </fill>
    </dxf>
    <dxf>
      <font>
        <color theme="3"/>
      </font>
      <fill>
        <patternFill>
          <bgColor theme="8" tint="0.39994506668294322"/>
        </patternFill>
      </fill>
    </dxf>
  </dxfs>
  <tableStyles count="0" defaultTableStyle="TableStyleMedium2" defaultPivotStyle="PivotStyleLight16"/>
  <colors>
    <mruColors>
      <color rgb="FFB3EDB9"/>
      <color rgb="FF77C1D3"/>
      <color rgb="FFEBDD75"/>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dimension ref="B1:K27"/>
  <sheetViews>
    <sheetView tabSelected="1" topLeftCell="A4" workbookViewId="0">
      <selection activeCell="E7" sqref="E7"/>
    </sheetView>
  </sheetViews>
  <sheetFormatPr baseColWidth="10" defaultRowHeight="15"/>
  <cols>
    <col min="1" max="2" width="5.28515625" customWidth="1"/>
    <col min="3" max="3" width="21.28515625" style="130" customWidth="1"/>
    <col min="4" max="4" width="4" customWidth="1"/>
    <col min="5" max="5" width="68.28515625" style="2" customWidth="1"/>
    <col min="6" max="6" width="4.140625" customWidth="1"/>
    <col min="7" max="7" width="16.85546875" customWidth="1"/>
  </cols>
  <sheetData>
    <row r="1" spans="2:11" ht="35.1" customHeight="1">
      <c r="B1" s="149"/>
      <c r="C1" s="372" t="s">
        <v>501</v>
      </c>
      <c r="D1" s="372"/>
      <c r="E1" s="372"/>
      <c r="F1" s="149"/>
      <c r="G1" s="5"/>
      <c r="H1" s="5"/>
      <c r="I1" s="5"/>
      <c r="J1" s="5"/>
      <c r="K1" s="5"/>
    </row>
    <row r="2" spans="2:11" ht="31.5" customHeight="1" thickBot="1">
      <c r="C2" s="131"/>
      <c r="D2" s="131"/>
      <c r="E2" s="132"/>
      <c r="F2" s="131"/>
      <c r="G2" s="131"/>
      <c r="H2" s="131"/>
      <c r="I2" s="131"/>
      <c r="J2" s="131"/>
      <c r="K2" s="131"/>
    </row>
    <row r="3" spans="2:11" ht="21.95" customHeight="1" thickBot="1">
      <c r="C3" s="375" t="s">
        <v>267</v>
      </c>
      <c r="D3" s="376"/>
      <c r="E3" s="377"/>
    </row>
    <row r="4" spans="2:11" ht="18" customHeight="1">
      <c r="C4" s="145" t="s">
        <v>502</v>
      </c>
      <c r="D4" s="135"/>
      <c r="E4" s="146" t="s">
        <v>618</v>
      </c>
    </row>
    <row r="5" spans="2:11" ht="18" customHeight="1">
      <c r="C5" s="145" t="s">
        <v>506</v>
      </c>
      <c r="D5" s="135"/>
      <c r="E5" s="146" t="s">
        <v>614</v>
      </c>
    </row>
    <row r="6" spans="2:11" ht="18" customHeight="1">
      <c r="C6" s="145" t="s">
        <v>507</v>
      </c>
      <c r="D6" s="135"/>
      <c r="E6" s="147">
        <v>44068</v>
      </c>
    </row>
    <row r="7" spans="2:11" ht="18" customHeight="1">
      <c r="C7" s="373" t="s">
        <v>503</v>
      </c>
      <c r="D7" s="135"/>
      <c r="E7" s="146" t="s">
        <v>504</v>
      </c>
    </row>
    <row r="8" spans="2:11" ht="18" customHeight="1" thickBot="1">
      <c r="C8" s="374"/>
      <c r="D8" s="140"/>
      <c r="E8" s="148" t="s">
        <v>505</v>
      </c>
    </row>
    <row r="9" spans="2:11" ht="15.75" thickBot="1"/>
    <row r="10" spans="2:11" ht="21.95" customHeight="1" thickBot="1">
      <c r="C10" s="369" t="s">
        <v>508</v>
      </c>
      <c r="D10" s="370"/>
      <c r="E10" s="371"/>
      <c r="F10" s="134"/>
      <c r="G10" s="5"/>
      <c r="H10" s="5"/>
    </row>
    <row r="11" spans="2:11" ht="15.75" thickBot="1"/>
    <row r="12" spans="2:11" ht="82.5" customHeight="1" thickBot="1">
      <c r="C12" s="366" t="s">
        <v>518</v>
      </c>
      <c r="D12" s="367"/>
      <c r="E12" s="368"/>
      <c r="F12" s="133"/>
      <c r="G12" s="133"/>
      <c r="H12" s="133"/>
    </row>
    <row r="13" spans="2:11" s="6" customFormat="1" ht="15" customHeight="1" thickBot="1">
      <c r="C13" s="152"/>
      <c r="D13" s="152"/>
      <c r="E13" s="152"/>
      <c r="F13" s="153"/>
      <c r="G13" s="153"/>
      <c r="H13" s="153"/>
    </row>
    <row r="14" spans="2:11" s="6" customFormat="1" ht="82.5" customHeight="1" thickBot="1">
      <c r="C14" s="363" t="s">
        <v>519</v>
      </c>
      <c r="D14" s="364"/>
      <c r="E14" s="365"/>
      <c r="F14" s="153"/>
      <c r="G14" s="153"/>
      <c r="H14" s="153"/>
    </row>
    <row r="15" spans="2:11" ht="15" customHeight="1" thickBot="1">
      <c r="C15" s="132"/>
      <c r="D15" s="132"/>
      <c r="E15" s="132"/>
      <c r="F15" s="132"/>
      <c r="G15" s="132"/>
      <c r="H15" s="132"/>
    </row>
    <row r="16" spans="2:11" s="136" customFormat="1" ht="15.75">
      <c r="C16" s="141" t="s">
        <v>509</v>
      </c>
      <c r="D16" s="139"/>
      <c r="E16" s="142" t="s">
        <v>512</v>
      </c>
    </row>
    <row r="17" spans="3:5">
      <c r="C17" s="137"/>
      <c r="D17" s="135"/>
      <c r="E17" s="138"/>
    </row>
    <row r="18" spans="3:5" ht="75">
      <c r="C18" s="143" t="s">
        <v>510</v>
      </c>
      <c r="D18" s="135"/>
      <c r="E18" s="150" t="s">
        <v>520</v>
      </c>
    </row>
    <row r="19" spans="3:5" ht="45">
      <c r="C19" s="143" t="s">
        <v>75</v>
      </c>
      <c r="D19" s="135"/>
      <c r="E19" s="150" t="s">
        <v>517</v>
      </c>
    </row>
    <row r="20" spans="3:5" ht="90">
      <c r="C20" s="143" t="s">
        <v>511</v>
      </c>
      <c r="D20" s="135"/>
      <c r="E20" s="150" t="s">
        <v>513</v>
      </c>
    </row>
    <row r="21" spans="3:5" ht="45">
      <c r="C21" s="143" t="s">
        <v>606</v>
      </c>
      <c r="D21" s="135"/>
      <c r="E21" s="150" t="s">
        <v>607</v>
      </c>
    </row>
    <row r="22" spans="3:5" ht="30">
      <c r="C22" s="143" t="s">
        <v>608</v>
      </c>
      <c r="D22" s="135"/>
      <c r="E22" s="150" t="s">
        <v>609</v>
      </c>
    </row>
    <row r="23" spans="3:5" ht="101.25" customHeight="1">
      <c r="C23" s="143" t="s">
        <v>514</v>
      </c>
      <c r="D23" s="135"/>
      <c r="E23" s="150" t="s">
        <v>521</v>
      </c>
    </row>
    <row r="24" spans="3:5" ht="101.25" customHeight="1">
      <c r="C24" s="143" t="s">
        <v>610</v>
      </c>
      <c r="D24" s="135"/>
      <c r="E24" s="150" t="s">
        <v>611</v>
      </c>
    </row>
    <row r="25" spans="3:5" ht="60">
      <c r="C25" s="143" t="s">
        <v>515</v>
      </c>
      <c r="D25" s="135"/>
      <c r="E25" s="150" t="s">
        <v>603</v>
      </c>
    </row>
    <row r="26" spans="3:5" ht="60.75" thickBot="1">
      <c r="C26" s="144" t="s">
        <v>516</v>
      </c>
      <c r="D26" s="140"/>
      <c r="E26" s="151" t="s">
        <v>604</v>
      </c>
    </row>
    <row r="27" spans="3:5" ht="90.75" thickBot="1">
      <c r="C27" s="144" t="s">
        <v>612</v>
      </c>
      <c r="D27" s="140"/>
      <c r="E27" s="151" t="s">
        <v>613</v>
      </c>
    </row>
  </sheetData>
  <sheetProtection algorithmName="SHA-512" hashValue="0LKwjV8Y4ta6PDBzm6Rp7wzkWJ3YjPqdVTZyXEDwqot7WSmWmglqVIyQ23ah45uvgdvMKLYZLByRrnIMl+6JJQ==" saltValue="OOf1W+vQBIq7BsUwrd6LKQ==" spinCount="100000" sheet="1" objects="1" scenarios="1" selectLockedCells="1"/>
  <mergeCells count="6">
    <mergeCell ref="C14:E14"/>
    <mergeCell ref="C12:E12"/>
    <mergeCell ref="C10:E10"/>
    <mergeCell ref="C1:E1"/>
    <mergeCell ref="C7:C8"/>
    <mergeCell ref="C3: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4"/>
  <dimension ref="A1:AE51"/>
  <sheetViews>
    <sheetView zoomScale="80" zoomScaleNormal="80" workbookViewId="0">
      <pane ySplit="9" topLeftCell="A10" activePane="bottomLeft" state="frozen"/>
      <selection activeCell="N27" sqref="N27:V27"/>
      <selection pane="bottomLeft" activeCell="L10" sqref="L10"/>
    </sheetView>
  </sheetViews>
  <sheetFormatPr baseColWidth="10" defaultColWidth="11.42578125" defaultRowHeight="15"/>
  <cols>
    <col min="1" max="1" width="4.140625" style="92" customWidth="1"/>
    <col min="2" max="2" width="7.85546875" style="92" customWidth="1"/>
    <col min="3" max="3" width="15.7109375" style="92" customWidth="1"/>
    <col min="4" max="4" width="1.7109375" style="92" customWidth="1"/>
    <col min="5" max="5" width="15.7109375" style="92" customWidth="1"/>
    <col min="6" max="6" width="1.140625" style="92" customWidth="1"/>
    <col min="7" max="8" width="11.42578125" style="92"/>
    <col min="9" max="9" width="1.140625" style="92" customWidth="1"/>
    <col min="10" max="10" width="11.42578125" style="92"/>
    <col min="11" max="11" width="1.28515625" style="92" customWidth="1"/>
    <col min="12" max="12" width="11.42578125" style="92"/>
    <col min="13" max="13" width="1" style="92" customWidth="1"/>
    <col min="14" max="16" width="11.42578125" style="92"/>
    <col min="17" max="17" width="1.140625" style="92" customWidth="1"/>
    <col min="18" max="22" width="11.42578125" style="92"/>
    <col min="23" max="16384" width="11.42578125" style="12"/>
  </cols>
  <sheetData>
    <row r="1" spans="1:22" ht="15.75" thickBot="1"/>
    <row r="2" spans="1:22" s="84" customFormat="1" ht="5.0999999999999996" customHeight="1">
      <c r="A2" s="93"/>
      <c r="B2" s="94"/>
      <c r="C2" s="95"/>
      <c r="D2" s="95"/>
      <c r="E2" s="95"/>
      <c r="F2" s="95"/>
      <c r="G2" s="95"/>
      <c r="H2" s="95"/>
      <c r="I2" s="95"/>
      <c r="J2" s="95"/>
      <c r="K2" s="95"/>
      <c r="L2" s="95"/>
      <c r="M2" s="95"/>
      <c r="N2" s="95"/>
      <c r="O2" s="95"/>
      <c r="P2" s="95"/>
      <c r="Q2" s="95"/>
      <c r="R2" s="95"/>
      <c r="S2" s="95"/>
      <c r="T2" s="95"/>
      <c r="U2" s="95"/>
      <c r="V2" s="96"/>
    </row>
    <row r="3" spans="1:22" s="84" customFormat="1" ht="20.100000000000001" customHeight="1">
      <c r="A3" s="93"/>
      <c r="B3" s="97"/>
      <c r="C3" s="471" t="s">
        <v>484</v>
      </c>
      <c r="D3" s="471"/>
      <c r="E3" s="471"/>
      <c r="F3" s="471"/>
      <c r="G3" s="471"/>
      <c r="H3" s="471"/>
      <c r="I3" s="98"/>
      <c r="J3" s="472" t="str">
        <f>IF(INFORMATIONS!C90&lt;&gt;"",INFORMATIONS!C90,"")</f>
        <v/>
      </c>
      <c r="K3" s="466"/>
      <c r="L3" s="466"/>
      <c r="M3" s="98"/>
      <c r="N3" s="466" t="str">
        <f>IF(INFORMATIONS!B94="VISITE","VISITE",IF(INFORMATIONS!B95="AUTO_POS","AUTO_POS",""))</f>
        <v/>
      </c>
      <c r="O3" s="466"/>
      <c r="P3" s="466"/>
      <c r="Q3" s="98"/>
      <c r="R3" s="466" t="str">
        <f>IF(INFORMATIONS!C89&lt;&gt;"",INFORMATIONS!C89,"")</f>
        <v/>
      </c>
      <c r="S3" s="466"/>
      <c r="T3" s="466"/>
      <c r="U3" s="466"/>
      <c r="V3" s="99"/>
    </row>
    <row r="4" spans="1:22" s="84" customFormat="1" ht="5.0999999999999996" customHeight="1">
      <c r="A4" s="93"/>
      <c r="B4" s="100"/>
      <c r="C4" s="101"/>
      <c r="D4" s="101"/>
      <c r="E4" s="101"/>
      <c r="F4" s="101"/>
      <c r="G4" s="101"/>
      <c r="H4" s="101"/>
      <c r="I4" s="101"/>
      <c r="J4" s="101"/>
      <c r="K4" s="101"/>
      <c r="L4" s="101"/>
      <c r="M4" s="101"/>
      <c r="N4" s="101"/>
      <c r="O4" s="101"/>
      <c r="P4" s="101"/>
      <c r="Q4" s="101"/>
      <c r="R4" s="101"/>
      <c r="S4" s="101"/>
      <c r="T4" s="101"/>
      <c r="U4" s="101"/>
      <c r="V4" s="102"/>
    </row>
    <row r="5" spans="1:22" s="87" customFormat="1" ht="21" customHeight="1">
      <c r="A5" s="103"/>
      <c r="B5" s="104"/>
      <c r="C5" s="467" t="str">
        <f>IF(INFORMATIONS!C94&lt;&gt;"",INFORMATIONS!C94,"")</f>
        <v/>
      </c>
      <c r="D5" s="467"/>
      <c r="E5" s="467"/>
      <c r="F5" s="105"/>
      <c r="G5" s="467" t="str">
        <f>IF(INFORMATIONS!D94&lt;&gt;"",INFORMATIONS!D94,"")</f>
        <v/>
      </c>
      <c r="H5" s="467"/>
      <c r="I5" s="467"/>
      <c r="J5" s="467"/>
      <c r="K5" s="105"/>
      <c r="L5" s="467" t="str">
        <f>IF(INFORMATIONS!C91&lt;&gt;"",INFORMATIONS!C91,"")</f>
        <v/>
      </c>
      <c r="M5" s="467"/>
      <c r="N5" s="467"/>
      <c r="O5" s="467"/>
      <c r="P5" s="467"/>
      <c r="Q5" s="105"/>
      <c r="R5" s="467" t="str">
        <f>IF(INFORMATIONS!C92&lt;&gt;"",INFORMATIONS!C92,"")</f>
        <v/>
      </c>
      <c r="S5" s="467"/>
      <c r="T5" s="467"/>
      <c r="U5" s="467"/>
      <c r="V5" s="106"/>
    </row>
    <row r="6" spans="1:22" s="84" customFormat="1" ht="5.0999999999999996" customHeight="1" thickBot="1">
      <c r="A6" s="93"/>
      <c r="B6" s="107"/>
      <c r="C6" s="108"/>
      <c r="D6" s="108"/>
      <c r="E6" s="108"/>
      <c r="F6" s="108"/>
      <c r="G6" s="108"/>
      <c r="H6" s="108"/>
      <c r="I6" s="108"/>
      <c r="J6" s="108"/>
      <c r="K6" s="108"/>
      <c r="L6" s="108"/>
      <c r="M6" s="108"/>
      <c r="N6" s="108"/>
      <c r="O6" s="108"/>
      <c r="P6" s="108"/>
      <c r="Q6" s="108"/>
      <c r="R6" s="108"/>
      <c r="S6" s="108"/>
      <c r="T6" s="108"/>
      <c r="U6" s="108"/>
      <c r="V6" s="109"/>
    </row>
    <row r="7" spans="1:22" ht="15" customHeight="1" thickBot="1"/>
    <row r="8" spans="1:22" s="52" customFormat="1" ht="30" customHeight="1" thickBot="1">
      <c r="A8" s="110"/>
      <c r="B8" s="473" t="s">
        <v>548</v>
      </c>
      <c r="C8" s="474"/>
      <c r="D8" s="474"/>
      <c r="E8" s="475"/>
      <c r="F8" s="112"/>
      <c r="G8" s="112"/>
      <c r="H8" s="112"/>
      <c r="I8" s="112"/>
      <c r="J8" s="112"/>
      <c r="K8" s="112"/>
      <c r="L8" s="112"/>
      <c r="M8" s="112"/>
      <c r="N8" s="112"/>
      <c r="O8" s="112"/>
      <c r="P8" s="112"/>
      <c r="Q8" s="112"/>
      <c r="R8" s="112"/>
      <c r="S8" s="112"/>
      <c r="T8" s="112"/>
      <c r="U8" s="112"/>
      <c r="V8" s="110"/>
    </row>
    <row r="9" spans="1:22" ht="15" customHeight="1" thickBot="1"/>
    <row r="10" spans="1:22" s="54" customFormat="1" ht="50.1" customHeight="1" thickBot="1">
      <c r="A10" s="113"/>
      <c r="B10" s="438" t="s">
        <v>445</v>
      </c>
      <c r="C10" s="114" t="s">
        <v>78</v>
      </c>
      <c r="D10" s="113"/>
      <c r="E10" s="447" t="s">
        <v>4</v>
      </c>
      <c r="F10" s="448"/>
      <c r="G10" s="448"/>
      <c r="H10" s="448"/>
      <c r="I10" s="448"/>
      <c r="J10" s="449"/>
      <c r="K10" s="113"/>
      <c r="L10" s="85"/>
      <c r="M10" s="113"/>
      <c r="N10" s="444"/>
      <c r="O10" s="445"/>
      <c r="P10" s="445"/>
      <c r="Q10" s="445"/>
      <c r="R10" s="445"/>
      <c r="S10" s="445"/>
      <c r="T10" s="445"/>
      <c r="U10" s="445"/>
      <c r="V10" s="446"/>
    </row>
    <row r="11" spans="1:22" s="54" customFormat="1" ht="50.1" customHeight="1" thickBot="1">
      <c r="A11" s="113"/>
      <c r="B11" s="439"/>
      <c r="C11" s="114" t="s">
        <v>86</v>
      </c>
      <c r="D11" s="113"/>
      <c r="E11" s="476" t="s">
        <v>10</v>
      </c>
      <c r="F11" s="477"/>
      <c r="G11" s="477"/>
      <c r="H11" s="477"/>
      <c r="I11" s="477"/>
      <c r="J11" s="478"/>
      <c r="K11" s="113"/>
      <c r="L11" s="85"/>
      <c r="M11" s="113"/>
      <c r="N11" s="444"/>
      <c r="O11" s="445"/>
      <c r="P11" s="445"/>
      <c r="Q11" s="445"/>
      <c r="R11" s="445"/>
      <c r="S11" s="445"/>
      <c r="T11" s="445"/>
      <c r="U11" s="445"/>
      <c r="V11" s="446"/>
    </row>
    <row r="12" spans="1:22" s="54" customFormat="1" ht="50.1" customHeight="1" thickBot="1">
      <c r="A12" s="113"/>
      <c r="B12" s="439"/>
      <c r="C12" s="441" t="s">
        <v>92</v>
      </c>
      <c r="D12" s="113"/>
      <c r="E12" s="460" t="s">
        <v>15</v>
      </c>
      <c r="F12" s="461"/>
      <c r="G12" s="461"/>
      <c r="H12" s="461"/>
      <c r="I12" s="461"/>
      <c r="J12" s="462"/>
      <c r="K12" s="113"/>
      <c r="L12" s="85"/>
      <c r="M12" s="113"/>
      <c r="N12" s="444"/>
      <c r="O12" s="445"/>
      <c r="P12" s="445"/>
      <c r="Q12" s="445"/>
      <c r="R12" s="445"/>
      <c r="S12" s="445"/>
      <c r="T12" s="445"/>
      <c r="U12" s="445"/>
      <c r="V12" s="446"/>
    </row>
    <row r="13" spans="1:22" s="54" customFormat="1" ht="50.1" customHeight="1" thickBot="1">
      <c r="A13" s="113"/>
      <c r="B13" s="439"/>
      <c r="C13" s="442"/>
      <c r="D13" s="113"/>
      <c r="E13" s="460" t="s">
        <v>16</v>
      </c>
      <c r="F13" s="461"/>
      <c r="G13" s="461"/>
      <c r="H13" s="461"/>
      <c r="I13" s="461"/>
      <c r="J13" s="462"/>
      <c r="K13" s="113"/>
      <c r="L13" s="85"/>
      <c r="M13" s="113"/>
      <c r="N13" s="444"/>
      <c r="O13" s="445"/>
      <c r="P13" s="445"/>
      <c r="Q13" s="445"/>
      <c r="R13" s="445"/>
      <c r="S13" s="445"/>
      <c r="T13" s="445"/>
      <c r="U13" s="445"/>
      <c r="V13" s="446"/>
    </row>
    <row r="14" spans="1:22" s="54" customFormat="1" ht="50.1" customHeight="1" thickBot="1">
      <c r="A14" s="113"/>
      <c r="B14" s="440"/>
      <c r="C14" s="443"/>
      <c r="D14" s="113"/>
      <c r="E14" s="460" t="s">
        <v>17</v>
      </c>
      <c r="F14" s="461"/>
      <c r="G14" s="461"/>
      <c r="H14" s="461"/>
      <c r="I14" s="461"/>
      <c r="J14" s="462"/>
      <c r="K14" s="113"/>
      <c r="L14" s="85"/>
      <c r="M14" s="113"/>
      <c r="N14" s="444"/>
      <c r="O14" s="445"/>
      <c r="P14" s="445"/>
      <c r="Q14" s="445"/>
      <c r="R14" s="445"/>
      <c r="S14" s="445"/>
      <c r="T14" s="445"/>
      <c r="U14" s="445"/>
      <c r="V14" s="446"/>
    </row>
    <row r="15" spans="1:22" s="53" customFormat="1" ht="15" customHeight="1" thickBot="1">
      <c r="A15" s="115"/>
      <c r="B15" s="115"/>
      <c r="C15" s="116"/>
      <c r="D15" s="116"/>
      <c r="E15" s="116"/>
      <c r="F15" s="116"/>
      <c r="G15" s="117"/>
      <c r="H15" s="117"/>
      <c r="I15" s="117"/>
      <c r="J15" s="118"/>
      <c r="K15" s="118"/>
      <c r="L15" s="118"/>
      <c r="M15" s="115"/>
      <c r="N15" s="116"/>
      <c r="O15" s="116"/>
      <c r="P15" s="116"/>
      <c r="Q15" s="116"/>
      <c r="R15" s="116"/>
      <c r="S15" s="116"/>
      <c r="T15" s="116"/>
      <c r="U15" s="115"/>
      <c r="V15" s="115"/>
    </row>
    <row r="16" spans="1:22" s="54" customFormat="1" ht="50.1" customHeight="1" thickBot="1">
      <c r="A16" s="113"/>
      <c r="B16" s="438" t="s">
        <v>446</v>
      </c>
      <c r="C16" s="114" t="s">
        <v>102</v>
      </c>
      <c r="D16" s="113"/>
      <c r="E16" s="447" t="s">
        <v>22</v>
      </c>
      <c r="F16" s="448"/>
      <c r="G16" s="448"/>
      <c r="H16" s="448"/>
      <c r="I16" s="448"/>
      <c r="J16" s="449"/>
      <c r="K16" s="113"/>
      <c r="L16" s="85"/>
      <c r="M16" s="113"/>
      <c r="N16" s="444"/>
      <c r="O16" s="445"/>
      <c r="P16" s="445"/>
      <c r="Q16" s="445"/>
      <c r="R16" s="445"/>
      <c r="S16" s="445"/>
      <c r="T16" s="445"/>
      <c r="U16" s="445"/>
      <c r="V16" s="446"/>
    </row>
    <row r="17" spans="1:22" s="54" customFormat="1" ht="50.1" customHeight="1" thickBot="1">
      <c r="A17" s="113"/>
      <c r="B17" s="439"/>
      <c r="C17" s="114" t="s">
        <v>108</v>
      </c>
      <c r="D17" s="113"/>
      <c r="E17" s="447" t="s">
        <v>25</v>
      </c>
      <c r="F17" s="448"/>
      <c r="G17" s="448"/>
      <c r="H17" s="448"/>
      <c r="I17" s="448"/>
      <c r="J17" s="449"/>
      <c r="K17" s="113"/>
      <c r="L17" s="85"/>
      <c r="M17" s="113"/>
      <c r="N17" s="444"/>
      <c r="O17" s="445"/>
      <c r="P17" s="445"/>
      <c r="Q17" s="445"/>
      <c r="R17" s="445"/>
      <c r="S17" s="445"/>
      <c r="T17" s="445"/>
      <c r="U17" s="445"/>
      <c r="V17" s="446"/>
    </row>
    <row r="18" spans="1:22" s="54" customFormat="1" ht="50.1" customHeight="1" thickBot="1">
      <c r="A18" s="113"/>
      <c r="B18" s="439"/>
      <c r="C18" s="114" t="s">
        <v>114</v>
      </c>
      <c r="D18" s="113"/>
      <c r="E18" s="447" t="s">
        <v>29</v>
      </c>
      <c r="F18" s="448"/>
      <c r="G18" s="448"/>
      <c r="H18" s="448"/>
      <c r="I18" s="448"/>
      <c r="J18" s="449"/>
      <c r="K18" s="113"/>
      <c r="L18" s="85"/>
      <c r="M18" s="113"/>
      <c r="N18" s="444"/>
      <c r="O18" s="445"/>
      <c r="P18" s="445"/>
      <c r="Q18" s="445"/>
      <c r="R18" s="445"/>
      <c r="S18" s="445"/>
      <c r="T18" s="445"/>
      <c r="U18" s="445"/>
      <c r="V18" s="446"/>
    </row>
    <row r="19" spans="1:22" s="54" customFormat="1" ht="50.1" customHeight="1" thickBot="1">
      <c r="A19" s="113"/>
      <c r="B19" s="439"/>
      <c r="C19" s="114" t="s">
        <v>120</v>
      </c>
      <c r="D19" s="113"/>
      <c r="E19" s="447" t="s">
        <v>33</v>
      </c>
      <c r="F19" s="448"/>
      <c r="G19" s="448"/>
      <c r="H19" s="448"/>
      <c r="I19" s="448"/>
      <c r="J19" s="449"/>
      <c r="K19" s="113"/>
      <c r="L19" s="85"/>
      <c r="M19" s="113"/>
      <c r="N19" s="444"/>
      <c r="O19" s="445"/>
      <c r="P19" s="445"/>
      <c r="Q19" s="445"/>
      <c r="R19" s="445"/>
      <c r="S19" s="445"/>
      <c r="T19" s="445"/>
      <c r="U19" s="445"/>
      <c r="V19" s="446"/>
    </row>
    <row r="20" spans="1:22" s="54" customFormat="1" ht="50.1" customHeight="1" thickBot="1">
      <c r="A20" s="113"/>
      <c r="B20" s="440"/>
      <c r="C20" s="114" t="s">
        <v>128</v>
      </c>
      <c r="D20" s="113"/>
      <c r="E20" s="447" t="s">
        <v>37</v>
      </c>
      <c r="F20" s="448"/>
      <c r="G20" s="448"/>
      <c r="H20" s="448"/>
      <c r="I20" s="448"/>
      <c r="J20" s="449"/>
      <c r="K20" s="113"/>
      <c r="L20" s="85"/>
      <c r="M20" s="113"/>
      <c r="N20" s="444"/>
      <c r="O20" s="445"/>
      <c r="P20" s="445"/>
      <c r="Q20" s="445"/>
      <c r="R20" s="445"/>
      <c r="S20" s="445"/>
      <c r="T20" s="445"/>
      <c r="U20" s="445"/>
      <c r="V20" s="446"/>
    </row>
    <row r="21" spans="1:22" s="53" customFormat="1" ht="15" customHeight="1" thickBot="1">
      <c r="A21" s="115"/>
      <c r="B21" s="115"/>
      <c r="C21" s="116"/>
      <c r="D21" s="116"/>
      <c r="E21" s="116"/>
      <c r="F21" s="116"/>
      <c r="G21" s="117"/>
      <c r="H21" s="117"/>
      <c r="I21" s="117"/>
      <c r="J21" s="118"/>
      <c r="K21" s="118"/>
      <c r="L21" s="118"/>
      <c r="M21" s="115"/>
      <c r="N21" s="116"/>
      <c r="O21" s="116"/>
      <c r="P21" s="116"/>
      <c r="Q21" s="116"/>
      <c r="R21" s="116"/>
      <c r="S21" s="116"/>
      <c r="T21" s="116"/>
      <c r="U21" s="115"/>
      <c r="V21" s="115"/>
    </row>
    <row r="22" spans="1:22" s="54" customFormat="1" ht="50.1" customHeight="1" thickBot="1">
      <c r="A22" s="113"/>
      <c r="B22" s="438" t="s">
        <v>447</v>
      </c>
      <c r="C22" s="441" t="s">
        <v>136</v>
      </c>
      <c r="D22" s="113"/>
      <c r="E22" s="460" t="s">
        <v>40</v>
      </c>
      <c r="F22" s="461"/>
      <c r="G22" s="461"/>
      <c r="H22" s="461"/>
      <c r="I22" s="461"/>
      <c r="J22" s="462"/>
      <c r="K22" s="113"/>
      <c r="L22" s="86"/>
      <c r="M22" s="113"/>
      <c r="N22" s="444"/>
      <c r="O22" s="445"/>
      <c r="P22" s="445"/>
      <c r="Q22" s="445"/>
      <c r="R22" s="445"/>
      <c r="S22" s="445"/>
      <c r="T22" s="445"/>
      <c r="U22" s="445"/>
      <c r="V22" s="446"/>
    </row>
    <row r="23" spans="1:22" s="54" customFormat="1" ht="50.1" customHeight="1" thickBot="1">
      <c r="A23" s="113"/>
      <c r="B23" s="439"/>
      <c r="C23" s="442"/>
      <c r="D23" s="113"/>
      <c r="E23" s="460" t="s">
        <v>41</v>
      </c>
      <c r="F23" s="461"/>
      <c r="G23" s="461"/>
      <c r="H23" s="461"/>
      <c r="I23" s="461"/>
      <c r="J23" s="462"/>
      <c r="K23" s="113"/>
      <c r="L23" s="86"/>
      <c r="M23" s="113"/>
      <c r="N23" s="444"/>
      <c r="O23" s="445"/>
      <c r="P23" s="445"/>
      <c r="Q23" s="445"/>
      <c r="R23" s="445"/>
      <c r="S23" s="445"/>
      <c r="T23" s="445"/>
      <c r="U23" s="445"/>
      <c r="V23" s="446"/>
    </row>
    <row r="24" spans="1:22" s="54" customFormat="1" ht="50.1" customHeight="1" thickBot="1">
      <c r="A24" s="113"/>
      <c r="B24" s="439"/>
      <c r="C24" s="443"/>
      <c r="D24" s="113"/>
      <c r="E24" s="460" t="s">
        <v>42</v>
      </c>
      <c r="F24" s="461"/>
      <c r="G24" s="461"/>
      <c r="H24" s="461"/>
      <c r="I24" s="461"/>
      <c r="J24" s="462"/>
      <c r="K24" s="113"/>
      <c r="L24" s="86"/>
      <c r="M24" s="113"/>
      <c r="N24" s="444"/>
      <c r="O24" s="445"/>
      <c r="P24" s="445"/>
      <c r="Q24" s="445"/>
      <c r="R24" s="445"/>
      <c r="S24" s="445"/>
      <c r="T24" s="445"/>
      <c r="U24" s="445"/>
      <c r="V24" s="446"/>
    </row>
    <row r="25" spans="1:22" s="54" customFormat="1" ht="50.1" customHeight="1" thickBot="1">
      <c r="A25" s="113"/>
      <c r="B25" s="440"/>
      <c r="C25" s="114" t="s">
        <v>146</v>
      </c>
      <c r="D25" s="113"/>
      <c r="E25" s="460" t="s">
        <v>615</v>
      </c>
      <c r="F25" s="461"/>
      <c r="G25" s="461"/>
      <c r="H25" s="461"/>
      <c r="I25" s="461"/>
      <c r="J25" s="462"/>
      <c r="K25" s="113"/>
      <c r="L25" s="86"/>
      <c r="M25" s="113"/>
      <c r="N25" s="444"/>
      <c r="O25" s="445"/>
      <c r="P25" s="445"/>
      <c r="Q25" s="445"/>
      <c r="R25" s="445"/>
      <c r="S25" s="445"/>
      <c r="T25" s="445"/>
      <c r="U25" s="445"/>
      <c r="V25" s="446"/>
    </row>
    <row r="26" spans="1:22" s="53" customFormat="1" ht="15" customHeight="1" thickBot="1">
      <c r="A26" s="115"/>
      <c r="B26" s="115"/>
      <c r="C26" s="116"/>
      <c r="D26" s="116"/>
      <c r="E26" s="116"/>
      <c r="F26" s="116"/>
      <c r="G26" s="117"/>
      <c r="H26" s="117"/>
      <c r="I26" s="117"/>
      <c r="J26" s="118"/>
      <c r="K26" s="118"/>
      <c r="L26" s="118"/>
      <c r="M26" s="115"/>
      <c r="N26" s="116"/>
      <c r="O26" s="116"/>
      <c r="P26" s="116"/>
      <c r="Q26" s="116"/>
      <c r="R26" s="116"/>
      <c r="S26" s="116"/>
      <c r="T26" s="116"/>
      <c r="U26" s="115"/>
      <c r="V26" s="115"/>
    </row>
    <row r="27" spans="1:22" s="54" customFormat="1" ht="50.1" customHeight="1" thickBot="1">
      <c r="A27" s="113"/>
      <c r="B27" s="438" t="s">
        <v>448</v>
      </c>
      <c r="C27" s="114" t="s">
        <v>158</v>
      </c>
      <c r="D27" s="113"/>
      <c r="E27" s="460" t="s">
        <v>47</v>
      </c>
      <c r="F27" s="461"/>
      <c r="G27" s="461"/>
      <c r="H27" s="461"/>
      <c r="I27" s="461"/>
      <c r="J27" s="462"/>
      <c r="K27" s="113"/>
      <c r="L27" s="85"/>
      <c r="M27" s="113"/>
      <c r="N27" s="444"/>
      <c r="O27" s="445"/>
      <c r="P27" s="445"/>
      <c r="Q27" s="445"/>
      <c r="R27" s="445"/>
      <c r="S27" s="445"/>
      <c r="T27" s="445"/>
      <c r="U27" s="445"/>
      <c r="V27" s="446"/>
    </row>
    <row r="28" spans="1:22" s="54" customFormat="1" ht="50.1" customHeight="1" thickBot="1">
      <c r="A28" s="113"/>
      <c r="B28" s="450"/>
      <c r="C28" s="441" t="s">
        <v>182</v>
      </c>
      <c r="D28" s="113"/>
      <c r="E28" s="460" t="s">
        <v>50</v>
      </c>
      <c r="F28" s="461"/>
      <c r="G28" s="461"/>
      <c r="H28" s="461"/>
      <c r="I28" s="461"/>
      <c r="J28" s="462"/>
      <c r="K28" s="113"/>
      <c r="L28" s="85"/>
      <c r="M28" s="113"/>
      <c r="N28" s="444"/>
      <c r="O28" s="445"/>
      <c r="P28" s="445"/>
      <c r="Q28" s="445"/>
      <c r="R28" s="445"/>
      <c r="S28" s="445"/>
      <c r="T28" s="445"/>
      <c r="U28" s="445"/>
      <c r="V28" s="446"/>
    </row>
    <row r="29" spans="1:22" s="54" customFormat="1" ht="50.1" customHeight="1" thickBot="1">
      <c r="A29" s="113"/>
      <c r="B29" s="450"/>
      <c r="C29" s="442"/>
      <c r="D29" s="113"/>
      <c r="E29" s="468" t="s">
        <v>51</v>
      </c>
      <c r="F29" s="469"/>
      <c r="G29" s="469"/>
      <c r="H29" s="469"/>
      <c r="I29" s="469"/>
      <c r="J29" s="470"/>
      <c r="K29" s="113"/>
      <c r="L29" s="85"/>
      <c r="M29" s="113"/>
      <c r="N29" s="444"/>
      <c r="O29" s="445"/>
      <c r="P29" s="445"/>
      <c r="Q29" s="445"/>
      <c r="R29" s="445"/>
      <c r="S29" s="445"/>
      <c r="T29" s="445"/>
      <c r="U29" s="445"/>
      <c r="V29" s="446"/>
    </row>
    <row r="30" spans="1:22" s="54" customFormat="1" ht="50.1" customHeight="1" thickBot="1">
      <c r="A30" s="113"/>
      <c r="B30" s="450"/>
      <c r="C30" s="442"/>
      <c r="D30" s="113"/>
      <c r="E30" s="460" t="s">
        <v>52</v>
      </c>
      <c r="F30" s="461"/>
      <c r="G30" s="461"/>
      <c r="H30" s="461"/>
      <c r="I30" s="461"/>
      <c r="J30" s="462"/>
      <c r="K30" s="113"/>
      <c r="L30" s="85"/>
      <c r="M30" s="113"/>
      <c r="N30" s="444"/>
      <c r="O30" s="445"/>
      <c r="P30" s="445"/>
      <c r="Q30" s="445"/>
      <c r="R30" s="445"/>
      <c r="S30" s="445"/>
      <c r="T30" s="445"/>
      <c r="U30" s="445"/>
      <c r="V30" s="446"/>
    </row>
    <row r="31" spans="1:22" s="54" customFormat="1" ht="50.1" customHeight="1" thickBot="1">
      <c r="A31" s="113"/>
      <c r="B31" s="450"/>
      <c r="C31" s="443"/>
      <c r="D31" s="113"/>
      <c r="E31" s="460" t="s">
        <v>53</v>
      </c>
      <c r="F31" s="461"/>
      <c r="G31" s="461"/>
      <c r="H31" s="461"/>
      <c r="I31" s="461"/>
      <c r="J31" s="462"/>
      <c r="K31" s="113"/>
      <c r="L31" s="85"/>
      <c r="M31" s="113"/>
      <c r="N31" s="444"/>
      <c r="O31" s="445"/>
      <c r="P31" s="445"/>
      <c r="Q31" s="445"/>
      <c r="R31" s="445"/>
      <c r="S31" s="445"/>
      <c r="T31" s="445"/>
      <c r="U31" s="445"/>
      <c r="V31" s="446"/>
    </row>
    <row r="32" spans="1:22" s="54" customFormat="1" ht="50.1" customHeight="1" thickBot="1">
      <c r="A32" s="113"/>
      <c r="B32" s="450"/>
      <c r="C32" s="441" t="s">
        <v>206</v>
      </c>
      <c r="D32" s="113"/>
      <c r="E32" s="460" t="s">
        <v>56</v>
      </c>
      <c r="F32" s="461"/>
      <c r="G32" s="461"/>
      <c r="H32" s="461"/>
      <c r="I32" s="461"/>
      <c r="J32" s="462"/>
      <c r="K32" s="113"/>
      <c r="L32" s="85"/>
      <c r="M32" s="113"/>
      <c r="N32" s="444"/>
      <c r="O32" s="445"/>
      <c r="P32" s="445"/>
      <c r="Q32" s="445"/>
      <c r="R32" s="445"/>
      <c r="S32" s="445"/>
      <c r="T32" s="445"/>
      <c r="U32" s="445"/>
      <c r="V32" s="446"/>
    </row>
    <row r="33" spans="1:31" s="54" customFormat="1" ht="50.1" customHeight="1" thickBot="1">
      <c r="A33" s="113"/>
      <c r="B33" s="450"/>
      <c r="C33" s="443"/>
      <c r="D33" s="113"/>
      <c r="E33" s="460" t="s">
        <v>57</v>
      </c>
      <c r="F33" s="461"/>
      <c r="G33" s="461"/>
      <c r="H33" s="461"/>
      <c r="I33" s="461"/>
      <c r="J33" s="462"/>
      <c r="K33" s="113"/>
      <c r="L33" s="85"/>
      <c r="M33" s="113"/>
      <c r="N33" s="444"/>
      <c r="O33" s="445"/>
      <c r="P33" s="445"/>
      <c r="Q33" s="445"/>
      <c r="R33" s="445"/>
      <c r="S33" s="445"/>
      <c r="T33" s="445"/>
      <c r="U33" s="445"/>
      <c r="V33" s="446"/>
    </row>
    <row r="34" spans="1:31" s="54" customFormat="1" ht="50.1" customHeight="1" thickBot="1">
      <c r="A34" s="113"/>
      <c r="B34" s="450"/>
      <c r="C34" s="114" t="s">
        <v>216</v>
      </c>
      <c r="D34" s="113"/>
      <c r="E34" s="460" t="s">
        <v>616</v>
      </c>
      <c r="F34" s="461"/>
      <c r="G34" s="461"/>
      <c r="H34" s="461"/>
      <c r="I34" s="461"/>
      <c r="J34" s="462"/>
      <c r="K34" s="113"/>
      <c r="L34" s="85"/>
      <c r="M34" s="113"/>
      <c r="N34" s="444"/>
      <c r="O34" s="445"/>
      <c r="P34" s="445"/>
      <c r="Q34" s="445"/>
      <c r="R34" s="445"/>
      <c r="S34" s="445"/>
      <c r="T34" s="445"/>
      <c r="U34" s="445"/>
      <c r="V34" s="446"/>
    </row>
    <row r="35" spans="1:31" s="54" customFormat="1" ht="50.1" customHeight="1" thickBot="1">
      <c r="A35" s="113"/>
      <c r="B35" s="450"/>
      <c r="C35" s="114" t="s">
        <v>224</v>
      </c>
      <c r="D35" s="113"/>
      <c r="E35" s="460" t="s">
        <v>61</v>
      </c>
      <c r="F35" s="461"/>
      <c r="G35" s="461"/>
      <c r="H35" s="461"/>
      <c r="I35" s="461"/>
      <c r="J35" s="462"/>
      <c r="K35" s="113"/>
      <c r="L35" s="85"/>
      <c r="M35" s="113"/>
      <c r="N35" s="444"/>
      <c r="O35" s="445"/>
      <c r="P35" s="445"/>
      <c r="Q35" s="445"/>
      <c r="R35" s="445"/>
      <c r="S35" s="445"/>
      <c r="T35" s="445"/>
      <c r="U35" s="445"/>
      <c r="V35" s="446"/>
    </row>
    <row r="36" spans="1:31" s="54" customFormat="1" ht="50.1" customHeight="1" thickBot="1">
      <c r="A36" s="113"/>
      <c r="B36" s="451"/>
      <c r="C36" s="114" t="s">
        <v>236</v>
      </c>
      <c r="D36" s="113"/>
      <c r="E36" s="460" t="s">
        <v>64</v>
      </c>
      <c r="F36" s="461"/>
      <c r="G36" s="461"/>
      <c r="H36" s="461"/>
      <c r="I36" s="461"/>
      <c r="J36" s="462"/>
      <c r="K36" s="113"/>
      <c r="L36" s="85"/>
      <c r="M36" s="113"/>
      <c r="N36" s="444"/>
      <c r="O36" s="445"/>
      <c r="P36" s="445"/>
      <c r="Q36" s="445"/>
      <c r="R36" s="445"/>
      <c r="S36" s="445"/>
      <c r="T36" s="445"/>
      <c r="U36" s="445"/>
      <c r="V36" s="446"/>
    </row>
    <row r="37" spans="1:31" ht="15" customHeight="1" thickBot="1">
      <c r="L37" s="119"/>
    </row>
    <row r="38" spans="1:31" s="54" customFormat="1" ht="50.1" customHeight="1" thickBot="1">
      <c r="A38" s="113"/>
      <c r="B38" s="438" t="s">
        <v>449</v>
      </c>
      <c r="C38" s="441" t="s">
        <v>246</v>
      </c>
      <c r="D38" s="113"/>
      <c r="E38" s="447" t="s">
        <v>67</v>
      </c>
      <c r="F38" s="448"/>
      <c r="G38" s="448"/>
      <c r="H38" s="448"/>
      <c r="I38" s="448"/>
      <c r="J38" s="449"/>
      <c r="K38" s="113"/>
      <c r="L38" s="85"/>
      <c r="M38" s="113"/>
      <c r="N38" s="444"/>
      <c r="O38" s="445"/>
      <c r="P38" s="445"/>
      <c r="Q38" s="445"/>
      <c r="R38" s="445"/>
      <c r="S38" s="445"/>
      <c r="T38" s="445"/>
      <c r="U38" s="445"/>
      <c r="V38" s="446"/>
    </row>
    <row r="39" spans="1:31" s="54" customFormat="1" ht="50.1" customHeight="1" thickBot="1">
      <c r="A39" s="113"/>
      <c r="B39" s="439"/>
      <c r="C39" s="442"/>
      <c r="D39" s="113"/>
      <c r="E39" s="447" t="s">
        <v>68</v>
      </c>
      <c r="F39" s="448"/>
      <c r="G39" s="448"/>
      <c r="H39" s="448"/>
      <c r="I39" s="448"/>
      <c r="J39" s="449"/>
      <c r="K39" s="113"/>
      <c r="L39" s="85"/>
      <c r="M39" s="113"/>
      <c r="N39" s="444"/>
      <c r="O39" s="445"/>
      <c r="P39" s="445"/>
      <c r="Q39" s="445"/>
      <c r="R39" s="445"/>
      <c r="S39" s="445"/>
      <c r="T39" s="445"/>
      <c r="U39" s="445"/>
      <c r="V39" s="446"/>
    </row>
    <row r="40" spans="1:31" s="54" customFormat="1" ht="50.1" customHeight="1" thickBot="1">
      <c r="A40" s="113"/>
      <c r="B40" s="440"/>
      <c r="C40" s="443"/>
      <c r="D40" s="113"/>
      <c r="E40" s="447" t="s">
        <v>69</v>
      </c>
      <c r="F40" s="448"/>
      <c r="G40" s="448"/>
      <c r="H40" s="448"/>
      <c r="I40" s="448"/>
      <c r="J40" s="449"/>
      <c r="K40" s="113"/>
      <c r="L40" s="85"/>
      <c r="M40" s="113"/>
      <c r="N40" s="444"/>
      <c r="O40" s="445"/>
      <c r="P40" s="445"/>
      <c r="Q40" s="445"/>
      <c r="R40" s="445"/>
      <c r="S40" s="445"/>
      <c r="T40" s="445"/>
      <c r="U40" s="445"/>
      <c r="V40" s="446"/>
    </row>
    <row r="41" spans="1:31" ht="15" customHeight="1" thickBot="1">
      <c r="L41" s="119"/>
    </row>
    <row r="42" spans="1:31" s="54" customFormat="1" ht="50.1" customHeight="1" thickBot="1">
      <c r="A42" s="113"/>
      <c r="B42" s="438" t="s">
        <v>450</v>
      </c>
      <c r="C42" s="441" t="s">
        <v>258</v>
      </c>
      <c r="D42" s="113"/>
      <c r="E42" s="447" t="s">
        <v>72</v>
      </c>
      <c r="F42" s="448"/>
      <c r="G42" s="448"/>
      <c r="H42" s="448"/>
      <c r="I42" s="448"/>
      <c r="J42" s="449"/>
      <c r="K42" s="113"/>
      <c r="L42" s="85"/>
      <c r="M42" s="113"/>
      <c r="N42" s="444"/>
      <c r="O42" s="445"/>
      <c r="P42" s="445"/>
      <c r="Q42" s="445"/>
      <c r="R42" s="445"/>
      <c r="S42" s="445"/>
      <c r="T42" s="445"/>
      <c r="U42" s="445"/>
      <c r="V42" s="446"/>
    </row>
    <row r="43" spans="1:31" s="54" customFormat="1" ht="50.1" customHeight="1" thickBot="1">
      <c r="A43" s="113"/>
      <c r="B43" s="440"/>
      <c r="C43" s="443"/>
      <c r="D43" s="113"/>
      <c r="E43" s="447" t="s">
        <v>73</v>
      </c>
      <c r="F43" s="448"/>
      <c r="G43" s="448"/>
      <c r="H43" s="448"/>
      <c r="I43" s="448"/>
      <c r="J43" s="449"/>
      <c r="K43" s="113"/>
      <c r="L43" s="85"/>
      <c r="M43" s="113"/>
      <c r="N43" s="444"/>
      <c r="O43" s="445"/>
      <c r="P43" s="445"/>
      <c r="Q43" s="445"/>
      <c r="R43" s="445"/>
      <c r="S43" s="445"/>
      <c r="T43" s="445"/>
      <c r="U43" s="445"/>
      <c r="V43" s="446"/>
    </row>
    <row r="44" spans="1:31" ht="15.75" thickBot="1"/>
    <row r="45" spans="1:31" s="41" customFormat="1" ht="150" customHeight="1">
      <c r="A45" s="120"/>
      <c r="B45" s="214" t="s">
        <v>551</v>
      </c>
      <c r="C45" s="429"/>
      <c r="D45" s="430"/>
      <c r="E45" s="430"/>
      <c r="F45" s="430"/>
      <c r="G45" s="430"/>
      <c r="H45" s="430"/>
      <c r="I45" s="430"/>
      <c r="J45" s="430"/>
      <c r="K45" s="430"/>
      <c r="L45" s="431"/>
      <c r="M45" s="121"/>
      <c r="N45" s="213" t="s">
        <v>478</v>
      </c>
      <c r="O45" s="432"/>
      <c r="P45" s="433"/>
      <c r="Q45" s="433"/>
      <c r="R45" s="433"/>
      <c r="S45" s="433"/>
      <c r="T45" s="433"/>
      <c r="U45" s="433"/>
      <c r="V45" s="434"/>
      <c r="W45" s="88"/>
      <c r="X45" s="88"/>
      <c r="Y45" s="88"/>
      <c r="Z45" s="88"/>
      <c r="AA45" s="88"/>
      <c r="AB45" s="88"/>
      <c r="AC45" s="88"/>
      <c r="AD45" s="88"/>
      <c r="AE45" s="88"/>
    </row>
    <row r="46" spans="1:31" s="41" customFormat="1" ht="15.75" thickBot="1">
      <c r="A46" s="120"/>
      <c r="B46" s="122"/>
      <c r="C46" s="123"/>
      <c r="D46" s="123"/>
      <c r="E46" s="123"/>
      <c r="F46" s="123"/>
      <c r="G46" s="123"/>
      <c r="H46" s="123"/>
      <c r="I46" s="123"/>
      <c r="J46" s="123"/>
      <c r="K46" s="123"/>
      <c r="L46" s="123"/>
      <c r="M46" s="123"/>
      <c r="N46" s="123"/>
      <c r="O46" s="124"/>
      <c r="P46" s="122"/>
      <c r="Q46" s="122"/>
      <c r="R46" s="122"/>
      <c r="S46" s="123"/>
      <c r="T46" s="123"/>
      <c r="U46" s="123"/>
      <c r="V46" s="123"/>
      <c r="W46" s="90"/>
      <c r="X46" s="90"/>
      <c r="Y46" s="90"/>
      <c r="Z46" s="90"/>
      <c r="AA46" s="90"/>
      <c r="AB46" s="90"/>
      <c r="AC46" s="90"/>
      <c r="AD46" s="90"/>
      <c r="AE46" s="90"/>
    </row>
    <row r="47" spans="1:31" s="41" customFormat="1" ht="80.099999999999994" customHeight="1" thickBot="1">
      <c r="A47" s="120"/>
      <c r="B47" s="452" t="s">
        <v>489</v>
      </c>
      <c r="C47" s="453"/>
      <c r="D47" s="125"/>
      <c r="E47" s="454"/>
      <c r="F47" s="455"/>
      <c r="G47" s="455"/>
      <c r="H47" s="455"/>
      <c r="I47" s="455"/>
      <c r="J47" s="455"/>
      <c r="K47" s="455"/>
      <c r="L47" s="455"/>
      <c r="M47" s="455"/>
      <c r="N47" s="455"/>
      <c r="O47" s="455"/>
      <c r="P47" s="455"/>
      <c r="Q47" s="455"/>
      <c r="R47" s="455"/>
      <c r="S47" s="455"/>
      <c r="T47" s="455"/>
      <c r="U47" s="455"/>
      <c r="V47" s="456"/>
      <c r="W47" s="91"/>
      <c r="X47" s="91"/>
      <c r="Y47" s="91"/>
      <c r="Z47" s="91"/>
      <c r="AA47" s="91"/>
      <c r="AB47" s="91"/>
      <c r="AC47" s="91"/>
      <c r="AD47" s="91"/>
      <c r="AE47" s="91"/>
    </row>
    <row r="48" spans="1:31" s="41" customFormat="1" ht="15.75" thickBot="1">
      <c r="A48" s="120"/>
      <c r="B48" s="126"/>
      <c r="C48" s="122"/>
      <c r="D48" s="122"/>
      <c r="E48" s="122"/>
      <c r="F48" s="122"/>
      <c r="G48" s="122"/>
      <c r="H48" s="122"/>
      <c r="I48" s="122"/>
      <c r="J48" s="122"/>
      <c r="K48" s="122"/>
      <c r="L48" s="122"/>
      <c r="M48" s="122"/>
      <c r="N48" s="122"/>
      <c r="O48" s="122"/>
      <c r="P48" s="122"/>
      <c r="Q48" s="122"/>
      <c r="R48" s="122"/>
      <c r="S48" s="122"/>
      <c r="T48" s="122"/>
      <c r="U48" s="122"/>
      <c r="V48" s="122"/>
      <c r="W48" s="89"/>
      <c r="X48" s="89"/>
      <c r="Y48" s="89"/>
      <c r="Z48" s="89"/>
      <c r="AA48" s="89"/>
      <c r="AB48" s="89"/>
      <c r="AC48" s="89"/>
      <c r="AD48" s="89"/>
      <c r="AE48" s="89"/>
    </row>
    <row r="49" spans="1:31" s="41" customFormat="1" ht="80.099999999999994" customHeight="1" thickBot="1">
      <c r="A49" s="120"/>
      <c r="B49" s="424" t="s">
        <v>409</v>
      </c>
      <c r="C49" s="425"/>
      <c r="D49" s="125"/>
      <c r="E49" s="426"/>
      <c r="F49" s="427"/>
      <c r="G49" s="427"/>
      <c r="H49" s="427"/>
      <c r="I49" s="427"/>
      <c r="J49" s="427"/>
      <c r="K49" s="427"/>
      <c r="L49" s="427"/>
      <c r="M49" s="427"/>
      <c r="N49" s="427"/>
      <c r="O49" s="427"/>
      <c r="P49" s="427"/>
      <c r="Q49" s="427"/>
      <c r="R49" s="427"/>
      <c r="S49" s="427"/>
      <c r="T49" s="427"/>
      <c r="U49" s="427"/>
      <c r="V49" s="428"/>
      <c r="W49" s="91"/>
      <c r="X49" s="91"/>
      <c r="Y49" s="91"/>
      <c r="Z49" s="91"/>
      <c r="AA49" s="91"/>
      <c r="AB49" s="91"/>
      <c r="AC49" s="91"/>
      <c r="AD49" s="91"/>
      <c r="AE49" s="91"/>
    </row>
    <row r="50" spans="1:31" s="41" customFormat="1">
      <c r="A50" s="120"/>
      <c r="B50" s="120"/>
      <c r="C50" s="120"/>
      <c r="D50" s="120"/>
      <c r="E50" s="120"/>
      <c r="F50" s="120"/>
      <c r="G50" s="120"/>
      <c r="H50" s="120"/>
      <c r="I50" s="120"/>
      <c r="J50" s="120"/>
      <c r="K50" s="120"/>
      <c r="L50" s="120"/>
      <c r="M50" s="120"/>
      <c r="N50" s="120"/>
      <c r="O50" s="120"/>
      <c r="P50" s="120"/>
      <c r="Q50" s="120"/>
      <c r="R50" s="120"/>
      <c r="S50" s="120"/>
      <c r="T50" s="120"/>
      <c r="U50" s="120"/>
      <c r="V50" s="120"/>
    </row>
    <row r="51" spans="1:31" s="41" customFormat="1">
      <c r="A51" s="120"/>
      <c r="B51" s="120"/>
      <c r="C51" s="120"/>
      <c r="D51" s="120"/>
      <c r="E51" s="120"/>
      <c r="F51" s="120"/>
      <c r="G51" s="120"/>
      <c r="H51" s="120"/>
      <c r="I51" s="120"/>
      <c r="J51" s="120"/>
      <c r="K51" s="120"/>
      <c r="L51" s="120"/>
      <c r="M51" s="120"/>
      <c r="N51" s="120"/>
      <c r="O51" s="120"/>
      <c r="P51" s="120"/>
      <c r="Q51" s="120"/>
      <c r="R51" s="120"/>
      <c r="S51" s="120"/>
      <c r="T51" s="120"/>
      <c r="U51" s="120"/>
      <c r="V51" s="120"/>
    </row>
  </sheetData>
  <sheetProtection password="E2D6" sheet="1" objects="1" scenarios="1" selectLockedCells="1"/>
  <mergeCells count="85">
    <mergeCell ref="B8:E8"/>
    <mergeCell ref="C3:H3"/>
    <mergeCell ref="J3:L3"/>
    <mergeCell ref="N3:P3"/>
    <mergeCell ref="R3:U3"/>
    <mergeCell ref="C5:E5"/>
    <mergeCell ref="G5:J5"/>
    <mergeCell ref="L5:P5"/>
    <mergeCell ref="R5:U5"/>
    <mergeCell ref="B10:B14"/>
    <mergeCell ref="E10:J10"/>
    <mergeCell ref="N10:V10"/>
    <mergeCell ref="E11:J11"/>
    <mergeCell ref="N11:V11"/>
    <mergeCell ref="C12:C14"/>
    <mergeCell ref="E12:J12"/>
    <mergeCell ref="N12:V12"/>
    <mergeCell ref="E13:J13"/>
    <mergeCell ref="N13:V13"/>
    <mergeCell ref="E14:J14"/>
    <mergeCell ref="N14:V14"/>
    <mergeCell ref="B16:B20"/>
    <mergeCell ref="E16:J16"/>
    <mergeCell ref="N16:V16"/>
    <mergeCell ref="E17:J17"/>
    <mergeCell ref="N17:V17"/>
    <mergeCell ref="E18:J18"/>
    <mergeCell ref="N18:V18"/>
    <mergeCell ref="E19:J19"/>
    <mergeCell ref="N19:V19"/>
    <mergeCell ref="E20:J20"/>
    <mergeCell ref="N20:V20"/>
    <mergeCell ref="B27:B36"/>
    <mergeCell ref="E34:J34"/>
    <mergeCell ref="N34:V34"/>
    <mergeCell ref="B22:B25"/>
    <mergeCell ref="C22:C24"/>
    <mergeCell ref="E22:J22"/>
    <mergeCell ref="N22:V22"/>
    <mergeCell ref="E23:J23"/>
    <mergeCell ref="N23:V23"/>
    <mergeCell ref="E24:J24"/>
    <mergeCell ref="N24:V24"/>
    <mergeCell ref="E25:J25"/>
    <mergeCell ref="N25:V25"/>
    <mergeCell ref="N30:V30"/>
    <mergeCell ref="E32:J32"/>
    <mergeCell ref="N32:V32"/>
    <mergeCell ref="E40:J40"/>
    <mergeCell ref="N40:V40"/>
    <mergeCell ref="B42:B43"/>
    <mergeCell ref="C42:C43"/>
    <mergeCell ref="E42:J42"/>
    <mergeCell ref="N42:V42"/>
    <mergeCell ref="E43:J43"/>
    <mergeCell ref="N43:V43"/>
    <mergeCell ref="B38:B40"/>
    <mergeCell ref="C38:C40"/>
    <mergeCell ref="E38:J38"/>
    <mergeCell ref="N38:V38"/>
    <mergeCell ref="E39:J39"/>
    <mergeCell ref="N39:V39"/>
    <mergeCell ref="E27:J27"/>
    <mergeCell ref="N27:V27"/>
    <mergeCell ref="C28:C31"/>
    <mergeCell ref="E28:J28"/>
    <mergeCell ref="C32:C33"/>
    <mergeCell ref="E31:J31"/>
    <mergeCell ref="N31:V31"/>
    <mergeCell ref="N33:V33"/>
    <mergeCell ref="E33:J33"/>
    <mergeCell ref="E35:J35"/>
    <mergeCell ref="N35:V35"/>
    <mergeCell ref="E36:J36"/>
    <mergeCell ref="N36:V36"/>
    <mergeCell ref="N28:V28"/>
    <mergeCell ref="E29:J29"/>
    <mergeCell ref="N29:V29"/>
    <mergeCell ref="E30:J30"/>
    <mergeCell ref="B49:C49"/>
    <mergeCell ref="E49:V49"/>
    <mergeCell ref="B47:C47"/>
    <mergeCell ref="E47:V47"/>
    <mergeCell ref="C45:L45"/>
    <mergeCell ref="O45:V45"/>
  </mergeCells>
  <conditionalFormatting sqref="L27:L36">
    <cfRule type="cellIs" dxfId="380" priority="36" operator="equal">
      <formula>"M_C"</formula>
    </cfRule>
    <cfRule type="cellIs" dxfId="379" priority="37" operator="equal">
      <formula>"T_B_M"</formula>
    </cfRule>
    <cfRule type="cellIs" dxfId="378" priority="38" operator="equal">
      <formula>"M_S"</formula>
    </cfRule>
    <cfRule type="cellIs" dxfId="377" priority="39" operator="equal">
      <formula>"M_I"</formula>
    </cfRule>
  </conditionalFormatting>
  <conditionalFormatting sqref="G15:H15 G21:H21 G26:H26">
    <cfRule type="cellIs" dxfId="376" priority="34" operator="equal">
      <formula>"AUTO"</formula>
    </cfRule>
    <cfRule type="cellIs" dxfId="375" priority="35" operator="equal">
      <formula>"VISITE"</formula>
    </cfRule>
  </conditionalFormatting>
  <conditionalFormatting sqref="L10:L14">
    <cfRule type="cellIs" dxfId="374" priority="30" operator="equal">
      <formula>"M_C"</formula>
    </cfRule>
    <cfRule type="cellIs" dxfId="373" priority="31" operator="equal">
      <formula>"T_B_M"</formula>
    </cfRule>
    <cfRule type="cellIs" dxfId="372" priority="32" operator="equal">
      <formula>"M_S"</formula>
    </cfRule>
    <cfRule type="cellIs" dxfId="371" priority="33" operator="equal">
      <formula>"M_I"</formula>
    </cfRule>
  </conditionalFormatting>
  <conditionalFormatting sqref="L16:L20">
    <cfRule type="cellIs" dxfId="370" priority="26" operator="equal">
      <formula>"M_C"</formula>
    </cfRule>
    <cfRule type="cellIs" dxfId="369" priority="27" operator="equal">
      <formula>"T_B_M"</formula>
    </cfRule>
    <cfRule type="cellIs" dxfId="368" priority="28" operator="equal">
      <formula>"M_S"</formula>
    </cfRule>
    <cfRule type="cellIs" dxfId="367" priority="29" operator="equal">
      <formula>"M_I"</formula>
    </cfRule>
  </conditionalFormatting>
  <conditionalFormatting sqref="L22:L25">
    <cfRule type="cellIs" dxfId="366" priority="22" operator="equal">
      <formula>"M_C"</formula>
    </cfRule>
    <cfRule type="cellIs" dxfId="365" priority="23" operator="equal">
      <formula>"T_B_M"</formula>
    </cfRule>
    <cfRule type="cellIs" dxfId="364" priority="24" operator="equal">
      <formula>"M_S"</formula>
    </cfRule>
    <cfRule type="cellIs" dxfId="363" priority="25" operator="equal">
      <formula>"M_I"</formula>
    </cfRule>
  </conditionalFormatting>
  <conditionalFormatting sqref="L32:L36">
    <cfRule type="cellIs" dxfId="362" priority="18" operator="equal">
      <formula>"M_C"</formula>
    </cfRule>
    <cfRule type="cellIs" dxfId="361" priority="19" operator="equal">
      <formula>"T_B_M"</formula>
    </cfRule>
    <cfRule type="cellIs" dxfId="360" priority="20" operator="equal">
      <formula>"M_S"</formula>
    </cfRule>
    <cfRule type="cellIs" dxfId="359" priority="21" operator="equal">
      <formula>"M_I"</formula>
    </cfRule>
  </conditionalFormatting>
  <conditionalFormatting sqref="L38:L40">
    <cfRule type="cellIs" dxfId="358" priority="14" operator="equal">
      <formula>"M_C"</formula>
    </cfRule>
    <cfRule type="cellIs" dxfId="357" priority="15" operator="equal">
      <formula>"T_B_M"</formula>
    </cfRule>
    <cfRule type="cellIs" dxfId="356" priority="16" operator="equal">
      <formula>"M_S"</formula>
    </cfRule>
    <cfRule type="cellIs" dxfId="355" priority="17" operator="equal">
      <formula>"M_I"</formula>
    </cfRule>
  </conditionalFormatting>
  <conditionalFormatting sqref="L42:L43">
    <cfRule type="cellIs" dxfId="354" priority="10" operator="equal">
      <formula>"M_C"</formula>
    </cfRule>
    <cfRule type="cellIs" dxfId="353" priority="11" operator="equal">
      <formula>"T_B_M"</formula>
    </cfRule>
    <cfRule type="cellIs" dxfId="352" priority="12" operator="equal">
      <formula>"M_S"</formula>
    </cfRule>
    <cfRule type="cellIs" dxfId="351" priority="13" operator="equal">
      <formula>"M_I"</formula>
    </cfRule>
  </conditionalFormatting>
  <conditionalFormatting sqref="N3:P3">
    <cfRule type="cellIs" dxfId="350" priority="8" operator="equal">
      <formula>"AUTO_POS"</formula>
    </cfRule>
    <cfRule type="cellIs" dxfId="349" priority="9" operator="equal">
      <formula>"VISITE"</formula>
    </cfRule>
  </conditionalFormatting>
  <conditionalFormatting sqref="L10:L43">
    <cfRule type="cellIs" dxfId="348" priority="4" operator="equal">
      <formula>"TBM"</formula>
    </cfRule>
  </conditionalFormatting>
  <conditionalFormatting sqref="C45">
    <cfRule type="cellIs" dxfId="347" priority="1" operator="equal">
      <formula>"C3"</formula>
    </cfRule>
    <cfRule type="cellIs" dxfId="346" priority="2" operator="equal">
      <formula>"C2"</formula>
    </cfRule>
    <cfRule type="cellIs" dxfId="345" priority="3" operator="equal">
      <formula>"C1"</formula>
    </cfRule>
  </conditionalFormatting>
  <dataValidations count="1">
    <dataValidation type="list" allowBlank="1" showInputMessage="1" showErrorMessage="1" sqref="L10:L14 L16:L20 L22:L25 L27:L36 L38:L40 L42:L43" xr:uid="{00000000-0002-0000-0900-000000000000}">
      <formula1>L_NIVEAUX</formula1>
    </dataValidation>
  </dataValidations>
  <hyperlinks>
    <hyperlink ref="B8:E8" location="DESCRIPTEURS!A1" display="ACCES AUX DESCRIPTEURS"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5"/>
  <dimension ref="A1:AE51"/>
  <sheetViews>
    <sheetView zoomScale="80" zoomScaleNormal="80" workbookViewId="0">
      <pane ySplit="9" topLeftCell="A10" activePane="bottomLeft" state="frozen"/>
      <selection activeCell="N27" sqref="N27:V27"/>
      <selection pane="bottomLeft" activeCell="L10" sqref="L10"/>
    </sheetView>
  </sheetViews>
  <sheetFormatPr baseColWidth="10" defaultColWidth="11.42578125" defaultRowHeight="15"/>
  <cols>
    <col min="1" max="1" width="4.140625" style="92" customWidth="1"/>
    <col min="2" max="2" width="7.85546875" style="92" customWidth="1"/>
    <col min="3" max="3" width="15.7109375" style="92" customWidth="1"/>
    <col min="4" max="4" width="1.7109375" style="92" customWidth="1"/>
    <col min="5" max="5" width="15.7109375" style="92" customWidth="1"/>
    <col min="6" max="6" width="1.140625" style="92" customWidth="1"/>
    <col min="7" max="8" width="11.42578125" style="92"/>
    <col min="9" max="9" width="1.140625" style="92" customWidth="1"/>
    <col min="10" max="10" width="11.42578125" style="92"/>
    <col min="11" max="11" width="1.28515625" style="92" customWidth="1"/>
    <col min="12" max="12" width="11.42578125" style="92"/>
    <col min="13" max="13" width="1" style="92" customWidth="1"/>
    <col min="14" max="16" width="11.42578125" style="92"/>
    <col min="17" max="17" width="1.140625" style="92" customWidth="1"/>
    <col min="18" max="22" width="11.42578125" style="92"/>
    <col min="23" max="16384" width="11.42578125" style="12"/>
  </cols>
  <sheetData>
    <row r="1" spans="1:22" ht="15.75" thickBot="1"/>
    <row r="2" spans="1:22" s="84" customFormat="1" ht="5.0999999999999996" customHeight="1">
      <c r="A2" s="93"/>
      <c r="B2" s="94"/>
      <c r="C2" s="95"/>
      <c r="D2" s="95"/>
      <c r="E2" s="95"/>
      <c r="F2" s="95"/>
      <c r="G2" s="95"/>
      <c r="H2" s="95"/>
      <c r="I2" s="95"/>
      <c r="J2" s="95"/>
      <c r="K2" s="95"/>
      <c r="L2" s="95"/>
      <c r="M2" s="95"/>
      <c r="N2" s="95"/>
      <c r="O2" s="95"/>
      <c r="P2" s="95"/>
      <c r="Q2" s="95"/>
      <c r="R2" s="95"/>
      <c r="S2" s="95"/>
      <c r="T2" s="95"/>
      <c r="U2" s="95"/>
      <c r="V2" s="96"/>
    </row>
    <row r="3" spans="1:22" s="84" customFormat="1" ht="20.100000000000001" customHeight="1">
      <c r="A3" s="93"/>
      <c r="B3" s="97"/>
      <c r="C3" s="471" t="s">
        <v>485</v>
      </c>
      <c r="D3" s="471"/>
      <c r="E3" s="471"/>
      <c r="F3" s="471"/>
      <c r="G3" s="471"/>
      <c r="H3" s="471"/>
      <c r="I3" s="98"/>
      <c r="J3" s="472" t="str">
        <f>IF(INFORMATIONS!C100&lt;&gt;"",INFORMATIONS!C100,"")</f>
        <v/>
      </c>
      <c r="K3" s="466"/>
      <c r="L3" s="466"/>
      <c r="M3" s="98"/>
      <c r="N3" s="466" t="str">
        <f>IF(INFORMATIONS!B104="VISITE","VISITE",IF(INFORMATIONS!B105="AUTO_POS","AUTO_POS",""))</f>
        <v/>
      </c>
      <c r="O3" s="466"/>
      <c r="P3" s="466"/>
      <c r="Q3" s="98"/>
      <c r="R3" s="466" t="str">
        <f>IF(INFORMATIONS!C99&lt;&gt;"",INFORMATIONS!C99,"")</f>
        <v/>
      </c>
      <c r="S3" s="466"/>
      <c r="T3" s="466"/>
      <c r="U3" s="466"/>
      <c r="V3" s="99"/>
    </row>
    <row r="4" spans="1:22" s="84" customFormat="1" ht="5.0999999999999996" customHeight="1">
      <c r="A4" s="93"/>
      <c r="B4" s="100"/>
      <c r="C4" s="101"/>
      <c r="D4" s="101"/>
      <c r="E4" s="101"/>
      <c r="F4" s="101"/>
      <c r="G4" s="101"/>
      <c r="H4" s="101"/>
      <c r="I4" s="101"/>
      <c r="J4" s="101"/>
      <c r="K4" s="101"/>
      <c r="L4" s="101"/>
      <c r="M4" s="101"/>
      <c r="N4" s="101"/>
      <c r="O4" s="101"/>
      <c r="P4" s="101"/>
      <c r="Q4" s="101"/>
      <c r="R4" s="101"/>
      <c r="S4" s="101"/>
      <c r="T4" s="101"/>
      <c r="U4" s="101"/>
      <c r="V4" s="102"/>
    </row>
    <row r="5" spans="1:22" s="87" customFormat="1" ht="21" customHeight="1">
      <c r="A5" s="103"/>
      <c r="B5" s="104"/>
      <c r="C5" s="467" t="str">
        <f>IF(INFORMATIONS!C104&lt;&gt;"",INFORMATIONS!C104,"")</f>
        <v/>
      </c>
      <c r="D5" s="467"/>
      <c r="E5" s="467"/>
      <c r="F5" s="105"/>
      <c r="G5" s="467" t="str">
        <f>IF(INFORMATIONS!D104&lt;&gt;"",INFORMATIONS!D104,"")</f>
        <v/>
      </c>
      <c r="H5" s="467"/>
      <c r="I5" s="467"/>
      <c r="J5" s="467"/>
      <c r="K5" s="105"/>
      <c r="L5" s="467" t="str">
        <f>IF(INFORMATIONS!C101&lt;&gt;"",INFORMATIONS!C101,"")</f>
        <v/>
      </c>
      <c r="M5" s="467"/>
      <c r="N5" s="467"/>
      <c r="O5" s="467"/>
      <c r="P5" s="467"/>
      <c r="Q5" s="105"/>
      <c r="R5" s="467" t="str">
        <f>IF(INFORMATIONS!C102&lt;&gt;"",INFORMATIONS!C102,"")</f>
        <v/>
      </c>
      <c r="S5" s="467"/>
      <c r="T5" s="467"/>
      <c r="U5" s="467"/>
      <c r="V5" s="106"/>
    </row>
    <row r="6" spans="1:22" s="84" customFormat="1" ht="5.0999999999999996" customHeight="1" thickBot="1">
      <c r="A6" s="93"/>
      <c r="B6" s="107"/>
      <c r="C6" s="108"/>
      <c r="D6" s="108"/>
      <c r="E6" s="108"/>
      <c r="F6" s="108"/>
      <c r="G6" s="108"/>
      <c r="H6" s="108"/>
      <c r="I6" s="108"/>
      <c r="J6" s="108"/>
      <c r="K6" s="108"/>
      <c r="L6" s="108"/>
      <c r="M6" s="108"/>
      <c r="N6" s="108"/>
      <c r="O6" s="108"/>
      <c r="P6" s="108"/>
      <c r="Q6" s="108"/>
      <c r="R6" s="108"/>
      <c r="S6" s="108"/>
      <c r="T6" s="108"/>
      <c r="U6" s="108"/>
      <c r="V6" s="109"/>
    </row>
    <row r="7" spans="1:22" ht="15" customHeight="1" thickBot="1"/>
    <row r="8" spans="1:22" s="52" customFormat="1" ht="30" customHeight="1" thickBot="1">
      <c r="A8" s="110"/>
      <c r="B8" s="473" t="s">
        <v>548</v>
      </c>
      <c r="C8" s="474"/>
      <c r="D8" s="474"/>
      <c r="E8" s="475"/>
      <c r="F8" s="112"/>
      <c r="G8" s="112"/>
      <c r="H8" s="112"/>
      <c r="I8" s="112"/>
      <c r="J8" s="112"/>
      <c r="K8" s="112"/>
      <c r="L8" s="112"/>
      <c r="M8" s="112"/>
      <c r="N8" s="112"/>
      <c r="O8" s="112"/>
      <c r="P8" s="112"/>
      <c r="Q8" s="112"/>
      <c r="R8" s="112"/>
      <c r="S8" s="112"/>
      <c r="T8" s="112"/>
      <c r="U8" s="112"/>
      <c r="V8" s="110"/>
    </row>
    <row r="9" spans="1:22" ht="15" customHeight="1" thickBot="1"/>
    <row r="10" spans="1:22" s="54" customFormat="1" ht="50.1" customHeight="1" thickBot="1">
      <c r="A10" s="113"/>
      <c r="B10" s="438" t="s">
        <v>445</v>
      </c>
      <c r="C10" s="114" t="s">
        <v>78</v>
      </c>
      <c r="D10" s="113"/>
      <c r="E10" s="447" t="s">
        <v>4</v>
      </c>
      <c r="F10" s="448"/>
      <c r="G10" s="448"/>
      <c r="H10" s="448"/>
      <c r="I10" s="448"/>
      <c r="J10" s="449"/>
      <c r="K10" s="113"/>
      <c r="L10" s="85"/>
      <c r="M10" s="113"/>
      <c r="N10" s="444"/>
      <c r="O10" s="445"/>
      <c r="P10" s="445"/>
      <c r="Q10" s="445"/>
      <c r="R10" s="445"/>
      <c r="S10" s="445"/>
      <c r="T10" s="445"/>
      <c r="U10" s="445"/>
      <c r="V10" s="446"/>
    </row>
    <row r="11" spans="1:22" s="54" customFormat="1" ht="50.1" customHeight="1" thickBot="1">
      <c r="A11" s="113"/>
      <c r="B11" s="439"/>
      <c r="C11" s="114" t="s">
        <v>86</v>
      </c>
      <c r="D11" s="113"/>
      <c r="E11" s="476" t="s">
        <v>10</v>
      </c>
      <c r="F11" s="477"/>
      <c r="G11" s="477"/>
      <c r="H11" s="477"/>
      <c r="I11" s="477"/>
      <c r="J11" s="478"/>
      <c r="K11" s="113"/>
      <c r="L11" s="85"/>
      <c r="M11" s="113"/>
      <c r="N11" s="444"/>
      <c r="O11" s="445"/>
      <c r="P11" s="445"/>
      <c r="Q11" s="445"/>
      <c r="R11" s="445"/>
      <c r="S11" s="445"/>
      <c r="T11" s="445"/>
      <c r="U11" s="445"/>
      <c r="V11" s="446"/>
    </row>
    <row r="12" spans="1:22" s="54" customFormat="1" ht="50.1" customHeight="1" thickBot="1">
      <c r="A12" s="113"/>
      <c r="B12" s="439"/>
      <c r="C12" s="441" t="s">
        <v>92</v>
      </c>
      <c r="D12" s="113"/>
      <c r="E12" s="460" t="s">
        <v>15</v>
      </c>
      <c r="F12" s="461"/>
      <c r="G12" s="461"/>
      <c r="H12" s="461"/>
      <c r="I12" s="461"/>
      <c r="J12" s="462"/>
      <c r="K12" s="113"/>
      <c r="L12" s="85"/>
      <c r="M12" s="113"/>
      <c r="N12" s="444"/>
      <c r="O12" s="445"/>
      <c r="P12" s="445"/>
      <c r="Q12" s="445"/>
      <c r="R12" s="445"/>
      <c r="S12" s="445"/>
      <c r="T12" s="445"/>
      <c r="U12" s="445"/>
      <c r="V12" s="446"/>
    </row>
    <row r="13" spans="1:22" s="54" customFormat="1" ht="50.1" customHeight="1" thickBot="1">
      <c r="A13" s="113"/>
      <c r="B13" s="439"/>
      <c r="C13" s="442"/>
      <c r="D13" s="113"/>
      <c r="E13" s="460" t="s">
        <v>16</v>
      </c>
      <c r="F13" s="461"/>
      <c r="G13" s="461"/>
      <c r="H13" s="461"/>
      <c r="I13" s="461"/>
      <c r="J13" s="462"/>
      <c r="K13" s="113"/>
      <c r="L13" s="85"/>
      <c r="M13" s="113"/>
      <c r="N13" s="444"/>
      <c r="O13" s="445"/>
      <c r="P13" s="445"/>
      <c r="Q13" s="445"/>
      <c r="R13" s="445"/>
      <c r="S13" s="445"/>
      <c r="T13" s="445"/>
      <c r="U13" s="445"/>
      <c r="V13" s="446"/>
    </row>
    <row r="14" spans="1:22" s="54" customFormat="1" ht="50.1" customHeight="1" thickBot="1">
      <c r="A14" s="113"/>
      <c r="B14" s="440"/>
      <c r="C14" s="443"/>
      <c r="D14" s="113"/>
      <c r="E14" s="460" t="s">
        <v>17</v>
      </c>
      <c r="F14" s="461"/>
      <c r="G14" s="461"/>
      <c r="H14" s="461"/>
      <c r="I14" s="461"/>
      <c r="J14" s="462"/>
      <c r="K14" s="113"/>
      <c r="L14" s="85"/>
      <c r="M14" s="113"/>
      <c r="N14" s="444"/>
      <c r="O14" s="445"/>
      <c r="P14" s="445"/>
      <c r="Q14" s="445"/>
      <c r="R14" s="445"/>
      <c r="S14" s="445"/>
      <c r="T14" s="445"/>
      <c r="U14" s="445"/>
      <c r="V14" s="446"/>
    </row>
    <row r="15" spans="1:22" s="53" customFormat="1" ht="15" customHeight="1" thickBot="1">
      <c r="A15" s="115"/>
      <c r="B15" s="115"/>
      <c r="C15" s="116"/>
      <c r="D15" s="116"/>
      <c r="E15" s="116"/>
      <c r="F15" s="116"/>
      <c r="G15" s="117"/>
      <c r="H15" s="117"/>
      <c r="I15" s="117"/>
      <c r="J15" s="118"/>
      <c r="K15" s="118"/>
      <c r="L15" s="118"/>
      <c r="M15" s="115"/>
      <c r="N15" s="116"/>
      <c r="O15" s="116"/>
      <c r="P15" s="116"/>
      <c r="Q15" s="116"/>
      <c r="R15" s="116"/>
      <c r="S15" s="116"/>
      <c r="T15" s="116"/>
      <c r="U15" s="115"/>
      <c r="V15" s="115"/>
    </row>
    <row r="16" spans="1:22" s="54" customFormat="1" ht="50.1" customHeight="1" thickBot="1">
      <c r="A16" s="113"/>
      <c r="B16" s="438" t="s">
        <v>446</v>
      </c>
      <c r="C16" s="114" t="s">
        <v>102</v>
      </c>
      <c r="D16" s="113"/>
      <c r="E16" s="447" t="s">
        <v>22</v>
      </c>
      <c r="F16" s="448"/>
      <c r="G16" s="448"/>
      <c r="H16" s="448"/>
      <c r="I16" s="448"/>
      <c r="J16" s="449"/>
      <c r="K16" s="113"/>
      <c r="L16" s="85"/>
      <c r="M16" s="113"/>
      <c r="N16" s="444"/>
      <c r="O16" s="445"/>
      <c r="P16" s="445"/>
      <c r="Q16" s="445"/>
      <c r="R16" s="445"/>
      <c r="S16" s="445"/>
      <c r="T16" s="445"/>
      <c r="U16" s="445"/>
      <c r="V16" s="446"/>
    </row>
    <row r="17" spans="1:22" s="54" customFormat="1" ht="50.1" customHeight="1" thickBot="1">
      <c r="A17" s="113"/>
      <c r="B17" s="439"/>
      <c r="C17" s="114" t="s">
        <v>108</v>
      </c>
      <c r="D17" s="113"/>
      <c r="E17" s="447" t="s">
        <v>25</v>
      </c>
      <c r="F17" s="448"/>
      <c r="G17" s="448"/>
      <c r="H17" s="448"/>
      <c r="I17" s="448"/>
      <c r="J17" s="449"/>
      <c r="K17" s="113"/>
      <c r="L17" s="85"/>
      <c r="M17" s="113"/>
      <c r="N17" s="444"/>
      <c r="O17" s="445"/>
      <c r="P17" s="445"/>
      <c r="Q17" s="445"/>
      <c r="R17" s="445"/>
      <c r="S17" s="445"/>
      <c r="T17" s="445"/>
      <c r="U17" s="445"/>
      <c r="V17" s="446"/>
    </row>
    <row r="18" spans="1:22" s="54" customFormat="1" ht="50.1" customHeight="1" thickBot="1">
      <c r="A18" s="113"/>
      <c r="B18" s="439"/>
      <c r="C18" s="114" t="s">
        <v>114</v>
      </c>
      <c r="D18" s="113"/>
      <c r="E18" s="447" t="s">
        <v>29</v>
      </c>
      <c r="F18" s="448"/>
      <c r="G18" s="448"/>
      <c r="H18" s="448"/>
      <c r="I18" s="448"/>
      <c r="J18" s="449"/>
      <c r="K18" s="113"/>
      <c r="L18" s="85"/>
      <c r="M18" s="113"/>
      <c r="N18" s="444"/>
      <c r="O18" s="445"/>
      <c r="P18" s="445"/>
      <c r="Q18" s="445"/>
      <c r="R18" s="445"/>
      <c r="S18" s="445"/>
      <c r="T18" s="445"/>
      <c r="U18" s="445"/>
      <c r="V18" s="446"/>
    </row>
    <row r="19" spans="1:22" s="54" customFormat="1" ht="50.1" customHeight="1" thickBot="1">
      <c r="A19" s="113"/>
      <c r="B19" s="439"/>
      <c r="C19" s="114" t="s">
        <v>120</v>
      </c>
      <c r="D19" s="113"/>
      <c r="E19" s="447" t="s">
        <v>33</v>
      </c>
      <c r="F19" s="448"/>
      <c r="G19" s="448"/>
      <c r="H19" s="448"/>
      <c r="I19" s="448"/>
      <c r="J19" s="449"/>
      <c r="K19" s="113"/>
      <c r="L19" s="85"/>
      <c r="M19" s="113"/>
      <c r="N19" s="444"/>
      <c r="O19" s="445"/>
      <c r="P19" s="445"/>
      <c r="Q19" s="445"/>
      <c r="R19" s="445"/>
      <c r="S19" s="445"/>
      <c r="T19" s="445"/>
      <c r="U19" s="445"/>
      <c r="V19" s="446"/>
    </row>
    <row r="20" spans="1:22" s="54" customFormat="1" ht="50.1" customHeight="1" thickBot="1">
      <c r="A20" s="113"/>
      <c r="B20" s="440"/>
      <c r="C20" s="114" t="s">
        <v>128</v>
      </c>
      <c r="D20" s="113"/>
      <c r="E20" s="447" t="s">
        <v>37</v>
      </c>
      <c r="F20" s="448"/>
      <c r="G20" s="448"/>
      <c r="H20" s="448"/>
      <c r="I20" s="448"/>
      <c r="J20" s="449"/>
      <c r="K20" s="113"/>
      <c r="L20" s="85"/>
      <c r="M20" s="113"/>
      <c r="N20" s="444"/>
      <c r="O20" s="445"/>
      <c r="P20" s="445"/>
      <c r="Q20" s="445"/>
      <c r="R20" s="445"/>
      <c r="S20" s="445"/>
      <c r="T20" s="445"/>
      <c r="U20" s="445"/>
      <c r="V20" s="446"/>
    </row>
    <row r="21" spans="1:22" s="53" customFormat="1" ht="15" customHeight="1" thickBot="1">
      <c r="A21" s="115"/>
      <c r="B21" s="115"/>
      <c r="C21" s="116"/>
      <c r="D21" s="116"/>
      <c r="E21" s="116"/>
      <c r="F21" s="116"/>
      <c r="G21" s="117"/>
      <c r="H21" s="117"/>
      <c r="I21" s="117"/>
      <c r="J21" s="118"/>
      <c r="K21" s="118"/>
      <c r="L21" s="118"/>
      <c r="M21" s="115"/>
      <c r="N21" s="116"/>
      <c r="O21" s="116"/>
      <c r="P21" s="116"/>
      <c r="Q21" s="116"/>
      <c r="R21" s="116"/>
      <c r="S21" s="116"/>
      <c r="T21" s="116"/>
      <c r="U21" s="115"/>
      <c r="V21" s="115"/>
    </row>
    <row r="22" spans="1:22" s="54" customFormat="1" ht="50.1" customHeight="1" thickBot="1">
      <c r="A22" s="113"/>
      <c r="B22" s="438" t="s">
        <v>447</v>
      </c>
      <c r="C22" s="441" t="s">
        <v>136</v>
      </c>
      <c r="D22" s="113"/>
      <c r="E22" s="460" t="s">
        <v>40</v>
      </c>
      <c r="F22" s="461"/>
      <c r="G22" s="461"/>
      <c r="H22" s="461"/>
      <c r="I22" s="461"/>
      <c r="J22" s="462"/>
      <c r="K22" s="113"/>
      <c r="L22" s="86"/>
      <c r="M22" s="113"/>
      <c r="N22" s="444"/>
      <c r="O22" s="445"/>
      <c r="P22" s="445"/>
      <c r="Q22" s="445"/>
      <c r="R22" s="445"/>
      <c r="S22" s="445"/>
      <c r="T22" s="445"/>
      <c r="U22" s="445"/>
      <c r="V22" s="446"/>
    </row>
    <row r="23" spans="1:22" s="54" customFormat="1" ht="50.1" customHeight="1" thickBot="1">
      <c r="A23" s="113"/>
      <c r="B23" s="439"/>
      <c r="C23" s="442"/>
      <c r="D23" s="113"/>
      <c r="E23" s="460" t="s">
        <v>41</v>
      </c>
      <c r="F23" s="461"/>
      <c r="G23" s="461"/>
      <c r="H23" s="461"/>
      <c r="I23" s="461"/>
      <c r="J23" s="462"/>
      <c r="K23" s="113"/>
      <c r="L23" s="86"/>
      <c r="M23" s="113"/>
      <c r="N23" s="444"/>
      <c r="O23" s="445"/>
      <c r="P23" s="445"/>
      <c r="Q23" s="445"/>
      <c r="R23" s="445"/>
      <c r="S23" s="445"/>
      <c r="T23" s="445"/>
      <c r="U23" s="445"/>
      <c r="V23" s="446"/>
    </row>
    <row r="24" spans="1:22" s="54" customFormat="1" ht="50.1" customHeight="1" thickBot="1">
      <c r="A24" s="113"/>
      <c r="B24" s="439"/>
      <c r="C24" s="443"/>
      <c r="D24" s="113"/>
      <c r="E24" s="460" t="s">
        <v>42</v>
      </c>
      <c r="F24" s="461"/>
      <c r="G24" s="461"/>
      <c r="H24" s="461"/>
      <c r="I24" s="461"/>
      <c r="J24" s="462"/>
      <c r="K24" s="113"/>
      <c r="L24" s="86"/>
      <c r="M24" s="113"/>
      <c r="N24" s="444"/>
      <c r="O24" s="445"/>
      <c r="P24" s="445"/>
      <c r="Q24" s="445"/>
      <c r="R24" s="445"/>
      <c r="S24" s="445"/>
      <c r="T24" s="445"/>
      <c r="U24" s="445"/>
      <c r="V24" s="446"/>
    </row>
    <row r="25" spans="1:22" s="54" customFormat="1" ht="50.1" customHeight="1" thickBot="1">
      <c r="A25" s="113"/>
      <c r="B25" s="440"/>
      <c r="C25" s="114" t="s">
        <v>146</v>
      </c>
      <c r="D25" s="113"/>
      <c r="E25" s="460" t="s">
        <v>615</v>
      </c>
      <c r="F25" s="461"/>
      <c r="G25" s="461"/>
      <c r="H25" s="461"/>
      <c r="I25" s="461"/>
      <c r="J25" s="462"/>
      <c r="K25" s="113"/>
      <c r="L25" s="86"/>
      <c r="M25" s="113"/>
      <c r="N25" s="444"/>
      <c r="O25" s="445"/>
      <c r="P25" s="445"/>
      <c r="Q25" s="445"/>
      <c r="R25" s="445"/>
      <c r="S25" s="445"/>
      <c r="T25" s="445"/>
      <c r="U25" s="445"/>
      <c r="V25" s="446"/>
    </row>
    <row r="26" spans="1:22" s="53" customFormat="1" ht="15" customHeight="1" thickBot="1">
      <c r="A26" s="115"/>
      <c r="B26" s="115"/>
      <c r="C26" s="116"/>
      <c r="D26" s="116"/>
      <c r="E26" s="116"/>
      <c r="F26" s="116"/>
      <c r="G26" s="117"/>
      <c r="H26" s="117"/>
      <c r="I26" s="117"/>
      <c r="J26" s="118"/>
      <c r="K26" s="118"/>
      <c r="L26" s="118"/>
      <c r="M26" s="115"/>
      <c r="N26" s="116"/>
      <c r="O26" s="116"/>
      <c r="P26" s="116"/>
      <c r="Q26" s="116"/>
      <c r="R26" s="116"/>
      <c r="S26" s="116"/>
      <c r="T26" s="116"/>
      <c r="U26" s="115"/>
      <c r="V26" s="115"/>
    </row>
    <row r="27" spans="1:22" s="54" customFormat="1" ht="50.1" customHeight="1" thickBot="1">
      <c r="A27" s="113"/>
      <c r="B27" s="438" t="s">
        <v>448</v>
      </c>
      <c r="C27" s="114" t="s">
        <v>158</v>
      </c>
      <c r="D27" s="113"/>
      <c r="E27" s="460" t="s">
        <v>47</v>
      </c>
      <c r="F27" s="461"/>
      <c r="G27" s="461"/>
      <c r="H27" s="461"/>
      <c r="I27" s="461"/>
      <c r="J27" s="462"/>
      <c r="K27" s="113"/>
      <c r="L27" s="85"/>
      <c r="M27" s="113"/>
      <c r="N27" s="444"/>
      <c r="O27" s="445"/>
      <c r="P27" s="445"/>
      <c r="Q27" s="445"/>
      <c r="R27" s="445"/>
      <c r="S27" s="445"/>
      <c r="T27" s="445"/>
      <c r="U27" s="445"/>
      <c r="V27" s="446"/>
    </row>
    <row r="28" spans="1:22" s="54" customFormat="1" ht="50.1" customHeight="1" thickBot="1">
      <c r="A28" s="113"/>
      <c r="B28" s="450"/>
      <c r="C28" s="441" t="s">
        <v>182</v>
      </c>
      <c r="D28" s="113"/>
      <c r="E28" s="460" t="s">
        <v>50</v>
      </c>
      <c r="F28" s="461"/>
      <c r="G28" s="461"/>
      <c r="H28" s="461"/>
      <c r="I28" s="461"/>
      <c r="J28" s="462"/>
      <c r="K28" s="113"/>
      <c r="L28" s="85"/>
      <c r="M28" s="113"/>
      <c r="N28" s="444"/>
      <c r="O28" s="445"/>
      <c r="P28" s="445"/>
      <c r="Q28" s="445"/>
      <c r="R28" s="445"/>
      <c r="S28" s="445"/>
      <c r="T28" s="445"/>
      <c r="U28" s="445"/>
      <c r="V28" s="446"/>
    </row>
    <row r="29" spans="1:22" s="54" customFormat="1" ht="50.1" customHeight="1" thickBot="1">
      <c r="A29" s="113"/>
      <c r="B29" s="450"/>
      <c r="C29" s="442"/>
      <c r="D29" s="113"/>
      <c r="E29" s="468" t="s">
        <v>51</v>
      </c>
      <c r="F29" s="469"/>
      <c r="G29" s="469"/>
      <c r="H29" s="469"/>
      <c r="I29" s="469"/>
      <c r="J29" s="470"/>
      <c r="K29" s="113"/>
      <c r="L29" s="85"/>
      <c r="M29" s="113"/>
      <c r="N29" s="444"/>
      <c r="O29" s="445"/>
      <c r="P29" s="445"/>
      <c r="Q29" s="445"/>
      <c r="R29" s="445"/>
      <c r="S29" s="445"/>
      <c r="T29" s="445"/>
      <c r="U29" s="445"/>
      <c r="V29" s="446"/>
    </row>
    <row r="30" spans="1:22" s="54" customFormat="1" ht="50.1" customHeight="1" thickBot="1">
      <c r="A30" s="113"/>
      <c r="B30" s="450"/>
      <c r="C30" s="442"/>
      <c r="D30" s="113"/>
      <c r="E30" s="460" t="s">
        <v>52</v>
      </c>
      <c r="F30" s="461"/>
      <c r="G30" s="461"/>
      <c r="H30" s="461"/>
      <c r="I30" s="461"/>
      <c r="J30" s="462"/>
      <c r="K30" s="113"/>
      <c r="L30" s="85"/>
      <c r="M30" s="113"/>
      <c r="N30" s="444"/>
      <c r="O30" s="445"/>
      <c r="P30" s="445"/>
      <c r="Q30" s="445"/>
      <c r="R30" s="445"/>
      <c r="S30" s="445"/>
      <c r="T30" s="445"/>
      <c r="U30" s="445"/>
      <c r="V30" s="446"/>
    </row>
    <row r="31" spans="1:22" s="54" customFormat="1" ht="50.1" customHeight="1" thickBot="1">
      <c r="A31" s="113"/>
      <c r="B31" s="450"/>
      <c r="C31" s="443"/>
      <c r="D31" s="113"/>
      <c r="E31" s="460" t="s">
        <v>53</v>
      </c>
      <c r="F31" s="461"/>
      <c r="G31" s="461"/>
      <c r="H31" s="461"/>
      <c r="I31" s="461"/>
      <c r="J31" s="462"/>
      <c r="K31" s="113"/>
      <c r="L31" s="85"/>
      <c r="M31" s="113"/>
      <c r="N31" s="444"/>
      <c r="O31" s="445"/>
      <c r="P31" s="445"/>
      <c r="Q31" s="445"/>
      <c r="R31" s="445"/>
      <c r="S31" s="445"/>
      <c r="T31" s="445"/>
      <c r="U31" s="445"/>
      <c r="V31" s="446"/>
    </row>
    <row r="32" spans="1:22" s="54" customFormat="1" ht="50.1" customHeight="1" thickBot="1">
      <c r="A32" s="113"/>
      <c r="B32" s="450"/>
      <c r="C32" s="441" t="s">
        <v>206</v>
      </c>
      <c r="D32" s="113"/>
      <c r="E32" s="460" t="s">
        <v>56</v>
      </c>
      <c r="F32" s="461"/>
      <c r="G32" s="461"/>
      <c r="H32" s="461"/>
      <c r="I32" s="461"/>
      <c r="J32" s="462"/>
      <c r="K32" s="113"/>
      <c r="L32" s="85"/>
      <c r="M32" s="113"/>
      <c r="N32" s="444"/>
      <c r="O32" s="445"/>
      <c r="P32" s="445"/>
      <c r="Q32" s="445"/>
      <c r="R32" s="445"/>
      <c r="S32" s="445"/>
      <c r="T32" s="445"/>
      <c r="U32" s="445"/>
      <c r="V32" s="446"/>
    </row>
    <row r="33" spans="1:31" s="54" customFormat="1" ht="50.1" customHeight="1" thickBot="1">
      <c r="A33" s="113"/>
      <c r="B33" s="450"/>
      <c r="C33" s="443"/>
      <c r="D33" s="113"/>
      <c r="E33" s="460" t="s">
        <v>57</v>
      </c>
      <c r="F33" s="461"/>
      <c r="G33" s="461"/>
      <c r="H33" s="461"/>
      <c r="I33" s="461"/>
      <c r="J33" s="462"/>
      <c r="K33" s="113"/>
      <c r="L33" s="85"/>
      <c r="M33" s="113"/>
      <c r="N33" s="444"/>
      <c r="O33" s="445"/>
      <c r="P33" s="445"/>
      <c r="Q33" s="445"/>
      <c r="R33" s="445"/>
      <c r="S33" s="445"/>
      <c r="T33" s="445"/>
      <c r="U33" s="445"/>
      <c r="V33" s="446"/>
    </row>
    <row r="34" spans="1:31" s="54" customFormat="1" ht="50.1" customHeight="1" thickBot="1">
      <c r="A34" s="113"/>
      <c r="B34" s="450"/>
      <c r="C34" s="114" t="s">
        <v>216</v>
      </c>
      <c r="D34" s="113"/>
      <c r="E34" s="460" t="s">
        <v>616</v>
      </c>
      <c r="F34" s="461"/>
      <c r="G34" s="461"/>
      <c r="H34" s="461"/>
      <c r="I34" s="461"/>
      <c r="J34" s="462"/>
      <c r="K34" s="113"/>
      <c r="L34" s="85"/>
      <c r="M34" s="113"/>
      <c r="N34" s="444"/>
      <c r="O34" s="445"/>
      <c r="P34" s="445"/>
      <c r="Q34" s="445"/>
      <c r="R34" s="445"/>
      <c r="S34" s="445"/>
      <c r="T34" s="445"/>
      <c r="U34" s="445"/>
      <c r="V34" s="446"/>
    </row>
    <row r="35" spans="1:31" s="54" customFormat="1" ht="50.1" customHeight="1" thickBot="1">
      <c r="A35" s="113"/>
      <c r="B35" s="450"/>
      <c r="C35" s="114" t="s">
        <v>224</v>
      </c>
      <c r="D35" s="113"/>
      <c r="E35" s="460" t="s">
        <v>61</v>
      </c>
      <c r="F35" s="461"/>
      <c r="G35" s="461"/>
      <c r="H35" s="461"/>
      <c r="I35" s="461"/>
      <c r="J35" s="462"/>
      <c r="K35" s="113"/>
      <c r="L35" s="85"/>
      <c r="M35" s="113"/>
      <c r="N35" s="444"/>
      <c r="O35" s="445"/>
      <c r="P35" s="445"/>
      <c r="Q35" s="445"/>
      <c r="R35" s="445"/>
      <c r="S35" s="445"/>
      <c r="T35" s="445"/>
      <c r="U35" s="445"/>
      <c r="V35" s="446"/>
    </row>
    <row r="36" spans="1:31" s="54" customFormat="1" ht="50.1" customHeight="1" thickBot="1">
      <c r="A36" s="113"/>
      <c r="B36" s="451"/>
      <c r="C36" s="114" t="s">
        <v>236</v>
      </c>
      <c r="D36" s="113"/>
      <c r="E36" s="460" t="s">
        <v>64</v>
      </c>
      <c r="F36" s="461"/>
      <c r="G36" s="461"/>
      <c r="H36" s="461"/>
      <c r="I36" s="461"/>
      <c r="J36" s="462"/>
      <c r="K36" s="113"/>
      <c r="L36" s="85"/>
      <c r="M36" s="113"/>
      <c r="N36" s="444"/>
      <c r="O36" s="445"/>
      <c r="P36" s="445"/>
      <c r="Q36" s="445"/>
      <c r="R36" s="445"/>
      <c r="S36" s="445"/>
      <c r="T36" s="445"/>
      <c r="U36" s="445"/>
      <c r="V36" s="446"/>
    </row>
    <row r="37" spans="1:31" ht="15" customHeight="1" thickBot="1">
      <c r="L37" s="119"/>
    </row>
    <row r="38" spans="1:31" s="54" customFormat="1" ht="50.1" customHeight="1" thickBot="1">
      <c r="A38" s="113"/>
      <c r="B38" s="438" t="s">
        <v>449</v>
      </c>
      <c r="C38" s="441" t="s">
        <v>246</v>
      </c>
      <c r="D38" s="113"/>
      <c r="E38" s="447" t="s">
        <v>67</v>
      </c>
      <c r="F38" s="448"/>
      <c r="G38" s="448"/>
      <c r="H38" s="448"/>
      <c r="I38" s="448"/>
      <c r="J38" s="449"/>
      <c r="K38" s="113"/>
      <c r="L38" s="85"/>
      <c r="M38" s="113"/>
      <c r="N38" s="444"/>
      <c r="O38" s="445"/>
      <c r="P38" s="445"/>
      <c r="Q38" s="445"/>
      <c r="R38" s="445"/>
      <c r="S38" s="445"/>
      <c r="T38" s="445"/>
      <c r="U38" s="445"/>
      <c r="V38" s="446"/>
    </row>
    <row r="39" spans="1:31" s="54" customFormat="1" ht="50.1" customHeight="1" thickBot="1">
      <c r="A39" s="113"/>
      <c r="B39" s="439"/>
      <c r="C39" s="442"/>
      <c r="D39" s="113"/>
      <c r="E39" s="447" t="s">
        <v>68</v>
      </c>
      <c r="F39" s="448"/>
      <c r="G39" s="448"/>
      <c r="H39" s="448"/>
      <c r="I39" s="448"/>
      <c r="J39" s="449"/>
      <c r="K39" s="113"/>
      <c r="L39" s="85"/>
      <c r="M39" s="113"/>
      <c r="N39" s="444"/>
      <c r="O39" s="445"/>
      <c r="P39" s="445"/>
      <c r="Q39" s="445"/>
      <c r="R39" s="445"/>
      <c r="S39" s="445"/>
      <c r="T39" s="445"/>
      <c r="U39" s="445"/>
      <c r="V39" s="446"/>
    </row>
    <row r="40" spans="1:31" s="54" customFormat="1" ht="50.1" customHeight="1" thickBot="1">
      <c r="A40" s="113"/>
      <c r="B40" s="440"/>
      <c r="C40" s="443"/>
      <c r="D40" s="113"/>
      <c r="E40" s="447" t="s">
        <v>69</v>
      </c>
      <c r="F40" s="448"/>
      <c r="G40" s="448"/>
      <c r="H40" s="448"/>
      <c r="I40" s="448"/>
      <c r="J40" s="449"/>
      <c r="K40" s="113"/>
      <c r="L40" s="85"/>
      <c r="M40" s="113"/>
      <c r="N40" s="444"/>
      <c r="O40" s="445"/>
      <c r="P40" s="445"/>
      <c r="Q40" s="445"/>
      <c r="R40" s="445"/>
      <c r="S40" s="445"/>
      <c r="T40" s="445"/>
      <c r="U40" s="445"/>
      <c r="V40" s="446"/>
    </row>
    <row r="41" spans="1:31" ht="15" customHeight="1" thickBot="1">
      <c r="L41" s="119"/>
    </row>
    <row r="42" spans="1:31" s="54" customFormat="1" ht="50.1" customHeight="1" thickBot="1">
      <c r="A42" s="113"/>
      <c r="B42" s="438" t="s">
        <v>450</v>
      </c>
      <c r="C42" s="441" t="s">
        <v>258</v>
      </c>
      <c r="D42" s="113"/>
      <c r="E42" s="447" t="s">
        <v>72</v>
      </c>
      <c r="F42" s="448"/>
      <c r="G42" s="448"/>
      <c r="H42" s="448"/>
      <c r="I42" s="448"/>
      <c r="J42" s="449"/>
      <c r="K42" s="113"/>
      <c r="L42" s="85"/>
      <c r="M42" s="113"/>
      <c r="N42" s="444"/>
      <c r="O42" s="445"/>
      <c r="P42" s="445"/>
      <c r="Q42" s="445"/>
      <c r="R42" s="445"/>
      <c r="S42" s="445"/>
      <c r="T42" s="445"/>
      <c r="U42" s="445"/>
      <c r="V42" s="446"/>
    </row>
    <row r="43" spans="1:31" s="54" customFormat="1" ht="50.1" customHeight="1" thickBot="1">
      <c r="A43" s="113"/>
      <c r="B43" s="440"/>
      <c r="C43" s="443"/>
      <c r="D43" s="113"/>
      <c r="E43" s="447" t="s">
        <v>73</v>
      </c>
      <c r="F43" s="448"/>
      <c r="G43" s="448"/>
      <c r="H43" s="448"/>
      <c r="I43" s="448"/>
      <c r="J43" s="449"/>
      <c r="K43" s="113"/>
      <c r="L43" s="85"/>
      <c r="M43" s="113"/>
      <c r="N43" s="444"/>
      <c r="O43" s="445"/>
      <c r="P43" s="445"/>
      <c r="Q43" s="445"/>
      <c r="R43" s="445"/>
      <c r="S43" s="445"/>
      <c r="T43" s="445"/>
      <c r="U43" s="445"/>
      <c r="V43" s="446"/>
    </row>
    <row r="44" spans="1:31" ht="15.75" thickBot="1"/>
    <row r="45" spans="1:31" s="41" customFormat="1" ht="150" customHeight="1">
      <c r="A45" s="120"/>
      <c r="B45" s="214" t="s">
        <v>551</v>
      </c>
      <c r="C45" s="429"/>
      <c r="D45" s="430"/>
      <c r="E45" s="430"/>
      <c r="F45" s="430"/>
      <c r="G45" s="430"/>
      <c r="H45" s="430"/>
      <c r="I45" s="430"/>
      <c r="J45" s="430"/>
      <c r="K45" s="430"/>
      <c r="L45" s="431"/>
      <c r="M45" s="121"/>
      <c r="N45" s="213" t="s">
        <v>478</v>
      </c>
      <c r="O45" s="432"/>
      <c r="P45" s="433"/>
      <c r="Q45" s="433"/>
      <c r="R45" s="433"/>
      <c r="S45" s="433"/>
      <c r="T45" s="433"/>
      <c r="U45" s="433"/>
      <c r="V45" s="434"/>
      <c r="W45" s="88"/>
      <c r="X45" s="88"/>
      <c r="Y45" s="88"/>
      <c r="Z45" s="88"/>
      <c r="AA45" s="88"/>
      <c r="AB45" s="88"/>
      <c r="AC45" s="88"/>
      <c r="AD45" s="88"/>
      <c r="AE45" s="88"/>
    </row>
    <row r="46" spans="1:31" s="41" customFormat="1" ht="15.75" thickBot="1">
      <c r="A46" s="120"/>
      <c r="B46" s="122"/>
      <c r="C46" s="123"/>
      <c r="D46" s="123"/>
      <c r="E46" s="123"/>
      <c r="F46" s="123"/>
      <c r="G46" s="123"/>
      <c r="H46" s="123"/>
      <c r="I46" s="123"/>
      <c r="J46" s="123"/>
      <c r="K46" s="123"/>
      <c r="L46" s="123"/>
      <c r="M46" s="123"/>
      <c r="N46" s="123"/>
      <c r="O46" s="124"/>
      <c r="P46" s="122"/>
      <c r="Q46" s="122"/>
      <c r="R46" s="122"/>
      <c r="S46" s="123"/>
      <c r="T46" s="123"/>
      <c r="U46" s="123"/>
      <c r="V46" s="123"/>
      <c r="W46" s="90"/>
      <c r="X46" s="90"/>
      <c r="Y46" s="90"/>
      <c r="Z46" s="90"/>
      <c r="AA46" s="90"/>
      <c r="AB46" s="90"/>
      <c r="AC46" s="90"/>
      <c r="AD46" s="90"/>
      <c r="AE46" s="90"/>
    </row>
    <row r="47" spans="1:31" s="41" customFormat="1" ht="80.099999999999994" customHeight="1" thickBot="1">
      <c r="A47" s="120"/>
      <c r="B47" s="452" t="s">
        <v>489</v>
      </c>
      <c r="C47" s="453"/>
      <c r="D47" s="125"/>
      <c r="E47" s="454"/>
      <c r="F47" s="455"/>
      <c r="G47" s="455"/>
      <c r="H47" s="455"/>
      <c r="I47" s="455"/>
      <c r="J47" s="455"/>
      <c r="K47" s="455"/>
      <c r="L47" s="455"/>
      <c r="M47" s="455"/>
      <c r="N47" s="455"/>
      <c r="O47" s="455"/>
      <c r="P47" s="455"/>
      <c r="Q47" s="455"/>
      <c r="R47" s="455"/>
      <c r="S47" s="455"/>
      <c r="T47" s="455"/>
      <c r="U47" s="455"/>
      <c r="V47" s="456"/>
      <c r="W47" s="91"/>
      <c r="X47" s="91"/>
      <c r="Y47" s="91"/>
      <c r="Z47" s="91"/>
      <c r="AA47" s="91"/>
      <c r="AB47" s="91"/>
      <c r="AC47" s="91"/>
      <c r="AD47" s="91"/>
      <c r="AE47" s="91"/>
    </row>
    <row r="48" spans="1:31" s="41" customFormat="1" ht="15.75" thickBot="1">
      <c r="A48" s="120"/>
      <c r="B48" s="126"/>
      <c r="C48" s="122"/>
      <c r="D48" s="122"/>
      <c r="E48" s="122"/>
      <c r="F48" s="122"/>
      <c r="G48" s="122"/>
      <c r="H48" s="122"/>
      <c r="I48" s="122"/>
      <c r="J48" s="122"/>
      <c r="K48" s="122"/>
      <c r="L48" s="122"/>
      <c r="M48" s="122"/>
      <c r="N48" s="122"/>
      <c r="O48" s="122"/>
      <c r="P48" s="122"/>
      <c r="Q48" s="122"/>
      <c r="R48" s="122"/>
      <c r="S48" s="122"/>
      <c r="T48" s="122"/>
      <c r="U48" s="122"/>
      <c r="V48" s="122"/>
      <c r="W48" s="89"/>
      <c r="X48" s="89"/>
      <c r="Y48" s="89"/>
      <c r="Z48" s="89"/>
      <c r="AA48" s="89"/>
      <c r="AB48" s="89"/>
      <c r="AC48" s="89"/>
      <c r="AD48" s="89"/>
      <c r="AE48" s="89"/>
    </row>
    <row r="49" spans="1:31" s="41" customFormat="1" ht="80.099999999999994" customHeight="1" thickBot="1">
      <c r="A49" s="120"/>
      <c r="B49" s="424" t="s">
        <v>409</v>
      </c>
      <c r="C49" s="425"/>
      <c r="D49" s="125"/>
      <c r="E49" s="426"/>
      <c r="F49" s="427"/>
      <c r="G49" s="427"/>
      <c r="H49" s="427"/>
      <c r="I49" s="427"/>
      <c r="J49" s="427"/>
      <c r="K49" s="427"/>
      <c r="L49" s="427"/>
      <c r="M49" s="427"/>
      <c r="N49" s="427"/>
      <c r="O49" s="427"/>
      <c r="P49" s="427"/>
      <c r="Q49" s="427"/>
      <c r="R49" s="427"/>
      <c r="S49" s="427"/>
      <c r="T49" s="427"/>
      <c r="U49" s="427"/>
      <c r="V49" s="428"/>
      <c r="W49" s="91"/>
      <c r="X49" s="91"/>
      <c r="Y49" s="91"/>
      <c r="Z49" s="91"/>
      <c r="AA49" s="91"/>
      <c r="AB49" s="91"/>
      <c r="AC49" s="91"/>
      <c r="AD49" s="91"/>
      <c r="AE49" s="91"/>
    </row>
    <row r="50" spans="1:31" s="41" customFormat="1">
      <c r="A50" s="120"/>
      <c r="B50" s="120"/>
      <c r="C50" s="120"/>
      <c r="D50" s="120"/>
      <c r="E50" s="120"/>
      <c r="F50" s="120"/>
      <c r="G50" s="120"/>
      <c r="H50" s="120"/>
      <c r="I50" s="120"/>
      <c r="J50" s="120"/>
      <c r="K50" s="120"/>
      <c r="L50" s="120"/>
      <c r="M50" s="120"/>
      <c r="N50" s="120"/>
      <c r="O50" s="120"/>
      <c r="P50" s="120"/>
      <c r="Q50" s="120"/>
      <c r="R50" s="120"/>
      <c r="S50" s="120"/>
      <c r="T50" s="120"/>
      <c r="U50" s="120"/>
      <c r="V50" s="120"/>
    </row>
    <row r="51" spans="1:31" s="41" customFormat="1">
      <c r="A51" s="120"/>
      <c r="B51" s="120"/>
      <c r="C51" s="120"/>
      <c r="D51" s="120"/>
      <c r="E51" s="120"/>
      <c r="F51" s="120"/>
      <c r="G51" s="120"/>
      <c r="H51" s="120"/>
      <c r="I51" s="120"/>
      <c r="J51" s="120"/>
      <c r="K51" s="120"/>
      <c r="L51" s="120"/>
      <c r="M51" s="120"/>
      <c r="N51" s="120"/>
      <c r="O51" s="120"/>
      <c r="P51" s="120"/>
      <c r="Q51" s="120"/>
      <c r="R51" s="120"/>
      <c r="S51" s="120"/>
      <c r="T51" s="120"/>
      <c r="U51" s="120"/>
      <c r="V51" s="120"/>
    </row>
  </sheetData>
  <sheetProtection password="E2D6" sheet="1" objects="1" scenarios="1" selectLockedCells="1"/>
  <mergeCells count="85">
    <mergeCell ref="B8:E8"/>
    <mergeCell ref="C3:H3"/>
    <mergeCell ref="J3:L3"/>
    <mergeCell ref="N3:P3"/>
    <mergeCell ref="R3:U3"/>
    <mergeCell ref="C5:E5"/>
    <mergeCell ref="G5:J5"/>
    <mergeCell ref="L5:P5"/>
    <mergeCell ref="R5:U5"/>
    <mergeCell ref="B10:B14"/>
    <mergeCell ref="E10:J10"/>
    <mergeCell ref="N10:V10"/>
    <mergeCell ref="E11:J11"/>
    <mergeCell ref="N11:V11"/>
    <mergeCell ref="C12:C14"/>
    <mergeCell ref="E12:J12"/>
    <mergeCell ref="N12:V12"/>
    <mergeCell ref="E13:J13"/>
    <mergeCell ref="N13:V13"/>
    <mergeCell ref="E14:J14"/>
    <mergeCell ref="N14:V14"/>
    <mergeCell ref="B16:B20"/>
    <mergeCell ref="E16:J16"/>
    <mergeCell ref="N16:V16"/>
    <mergeCell ref="E17:J17"/>
    <mergeCell ref="N17:V17"/>
    <mergeCell ref="E18:J18"/>
    <mergeCell ref="N18:V18"/>
    <mergeCell ref="E19:J19"/>
    <mergeCell ref="N19:V19"/>
    <mergeCell ref="E20:J20"/>
    <mergeCell ref="N20:V20"/>
    <mergeCell ref="B27:B36"/>
    <mergeCell ref="E34:J34"/>
    <mergeCell ref="N34:V34"/>
    <mergeCell ref="B22:B25"/>
    <mergeCell ref="C22:C24"/>
    <mergeCell ref="E22:J22"/>
    <mergeCell ref="N22:V22"/>
    <mergeCell ref="E23:J23"/>
    <mergeCell ref="N23:V23"/>
    <mergeCell ref="E24:J24"/>
    <mergeCell ref="N24:V24"/>
    <mergeCell ref="E25:J25"/>
    <mergeCell ref="N25:V25"/>
    <mergeCell ref="N30:V30"/>
    <mergeCell ref="E32:J32"/>
    <mergeCell ref="N32:V32"/>
    <mergeCell ref="E40:J40"/>
    <mergeCell ref="N40:V40"/>
    <mergeCell ref="B42:B43"/>
    <mergeCell ref="C42:C43"/>
    <mergeCell ref="E42:J42"/>
    <mergeCell ref="N42:V42"/>
    <mergeCell ref="E43:J43"/>
    <mergeCell ref="N43:V43"/>
    <mergeCell ref="B38:B40"/>
    <mergeCell ref="C38:C40"/>
    <mergeCell ref="E38:J38"/>
    <mergeCell ref="N38:V38"/>
    <mergeCell ref="E39:J39"/>
    <mergeCell ref="N39:V39"/>
    <mergeCell ref="E27:J27"/>
    <mergeCell ref="N27:V27"/>
    <mergeCell ref="C28:C31"/>
    <mergeCell ref="E28:J28"/>
    <mergeCell ref="C32:C33"/>
    <mergeCell ref="E31:J31"/>
    <mergeCell ref="N31:V31"/>
    <mergeCell ref="N33:V33"/>
    <mergeCell ref="E33:J33"/>
    <mergeCell ref="E35:J35"/>
    <mergeCell ref="N35:V35"/>
    <mergeCell ref="E36:J36"/>
    <mergeCell ref="N36:V36"/>
    <mergeCell ref="N28:V28"/>
    <mergeCell ref="E29:J29"/>
    <mergeCell ref="N29:V29"/>
    <mergeCell ref="E30:J30"/>
    <mergeCell ref="B49:C49"/>
    <mergeCell ref="E49:V49"/>
    <mergeCell ref="B47:C47"/>
    <mergeCell ref="E47:V47"/>
    <mergeCell ref="C45:L45"/>
    <mergeCell ref="O45:V45"/>
  </mergeCells>
  <conditionalFormatting sqref="L27:L36">
    <cfRule type="cellIs" dxfId="344" priority="36" operator="equal">
      <formula>"M_C"</formula>
    </cfRule>
    <cfRule type="cellIs" dxfId="343" priority="37" operator="equal">
      <formula>"T_B_M"</formula>
    </cfRule>
    <cfRule type="cellIs" dxfId="342" priority="38" operator="equal">
      <formula>"M_S"</formula>
    </cfRule>
    <cfRule type="cellIs" dxfId="341" priority="39" operator="equal">
      <formula>"M_I"</formula>
    </cfRule>
  </conditionalFormatting>
  <conditionalFormatting sqref="G15:H15 G21:H21 G26:H26">
    <cfRule type="cellIs" dxfId="340" priority="34" operator="equal">
      <formula>"AUTO"</formula>
    </cfRule>
    <cfRule type="cellIs" dxfId="339" priority="35" operator="equal">
      <formula>"VISITE"</formula>
    </cfRule>
  </conditionalFormatting>
  <conditionalFormatting sqref="L10:L14">
    <cfRule type="cellIs" dxfId="338" priority="30" operator="equal">
      <formula>"M_C"</formula>
    </cfRule>
    <cfRule type="cellIs" dxfId="337" priority="31" operator="equal">
      <formula>"T_B_M"</formula>
    </cfRule>
    <cfRule type="cellIs" dxfId="336" priority="32" operator="equal">
      <formula>"M_S"</formula>
    </cfRule>
    <cfRule type="cellIs" dxfId="335" priority="33" operator="equal">
      <formula>"M_I"</formula>
    </cfRule>
  </conditionalFormatting>
  <conditionalFormatting sqref="L16:L20">
    <cfRule type="cellIs" dxfId="334" priority="26" operator="equal">
      <formula>"M_C"</formula>
    </cfRule>
    <cfRule type="cellIs" dxfId="333" priority="27" operator="equal">
      <formula>"T_B_M"</formula>
    </cfRule>
    <cfRule type="cellIs" dxfId="332" priority="28" operator="equal">
      <formula>"M_S"</formula>
    </cfRule>
    <cfRule type="cellIs" dxfId="331" priority="29" operator="equal">
      <formula>"M_I"</formula>
    </cfRule>
  </conditionalFormatting>
  <conditionalFormatting sqref="L22:L25">
    <cfRule type="cellIs" dxfId="330" priority="22" operator="equal">
      <formula>"M_C"</formula>
    </cfRule>
    <cfRule type="cellIs" dxfId="329" priority="23" operator="equal">
      <formula>"T_B_M"</formula>
    </cfRule>
    <cfRule type="cellIs" dxfId="328" priority="24" operator="equal">
      <formula>"M_S"</formula>
    </cfRule>
    <cfRule type="cellIs" dxfId="327" priority="25" operator="equal">
      <formula>"M_I"</formula>
    </cfRule>
  </conditionalFormatting>
  <conditionalFormatting sqref="L32:L36">
    <cfRule type="cellIs" dxfId="326" priority="18" operator="equal">
      <formula>"M_C"</formula>
    </cfRule>
    <cfRule type="cellIs" dxfId="325" priority="19" operator="equal">
      <formula>"T_B_M"</formula>
    </cfRule>
    <cfRule type="cellIs" dxfId="324" priority="20" operator="equal">
      <formula>"M_S"</formula>
    </cfRule>
    <cfRule type="cellIs" dxfId="323" priority="21" operator="equal">
      <formula>"M_I"</formula>
    </cfRule>
  </conditionalFormatting>
  <conditionalFormatting sqref="L38:L40">
    <cfRule type="cellIs" dxfId="322" priority="14" operator="equal">
      <formula>"M_C"</formula>
    </cfRule>
    <cfRule type="cellIs" dxfId="321" priority="15" operator="equal">
      <formula>"T_B_M"</formula>
    </cfRule>
    <cfRule type="cellIs" dxfId="320" priority="16" operator="equal">
      <formula>"M_S"</formula>
    </cfRule>
    <cfRule type="cellIs" dxfId="319" priority="17" operator="equal">
      <formula>"M_I"</formula>
    </cfRule>
  </conditionalFormatting>
  <conditionalFormatting sqref="L42:L43">
    <cfRule type="cellIs" dxfId="318" priority="10" operator="equal">
      <formula>"M_C"</formula>
    </cfRule>
    <cfRule type="cellIs" dxfId="317" priority="11" operator="equal">
      <formula>"T_B_M"</formula>
    </cfRule>
    <cfRule type="cellIs" dxfId="316" priority="12" operator="equal">
      <formula>"M_S"</formula>
    </cfRule>
    <cfRule type="cellIs" dxfId="315" priority="13" operator="equal">
      <formula>"M_I"</formula>
    </cfRule>
  </conditionalFormatting>
  <conditionalFormatting sqref="N3:P3">
    <cfRule type="cellIs" dxfId="314" priority="8" operator="equal">
      <formula>"AUTO_POS"</formula>
    </cfRule>
    <cfRule type="cellIs" dxfId="313" priority="9" operator="equal">
      <formula>"VISITE"</formula>
    </cfRule>
  </conditionalFormatting>
  <conditionalFormatting sqref="L10:L43">
    <cfRule type="cellIs" dxfId="312" priority="4" operator="equal">
      <formula>"TBM"</formula>
    </cfRule>
  </conditionalFormatting>
  <conditionalFormatting sqref="C45">
    <cfRule type="cellIs" dxfId="311" priority="1" operator="equal">
      <formula>"C3"</formula>
    </cfRule>
    <cfRule type="cellIs" dxfId="310" priority="2" operator="equal">
      <formula>"C2"</formula>
    </cfRule>
    <cfRule type="cellIs" dxfId="309" priority="3" operator="equal">
      <formula>"C1"</formula>
    </cfRule>
  </conditionalFormatting>
  <dataValidations count="1">
    <dataValidation type="list" allowBlank="1" showInputMessage="1" showErrorMessage="1" sqref="L10:L14 L16:L20 L22:L25 L27:L36 L38:L40 L42:L43" xr:uid="{00000000-0002-0000-0A00-000000000000}">
      <formula1>L_NIVEAUX</formula1>
    </dataValidation>
  </dataValidations>
  <hyperlinks>
    <hyperlink ref="B8:E8" location="DESCRIPTEURS!A1" display="ACCES AUX DESCRIPTEURS"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6"/>
  <dimension ref="A1:AE51"/>
  <sheetViews>
    <sheetView zoomScale="80" zoomScaleNormal="80" workbookViewId="0">
      <pane ySplit="9" topLeftCell="A10" activePane="bottomLeft" state="frozen"/>
      <selection pane="bottomLeft" activeCell="L10" sqref="L10"/>
    </sheetView>
  </sheetViews>
  <sheetFormatPr baseColWidth="10" defaultColWidth="11.42578125" defaultRowHeight="15"/>
  <cols>
    <col min="1" max="1" width="4.140625" style="92" customWidth="1"/>
    <col min="2" max="2" width="7.85546875" style="92" customWidth="1"/>
    <col min="3" max="3" width="15.7109375" style="92" customWidth="1"/>
    <col min="4" max="4" width="1.7109375" style="92" customWidth="1"/>
    <col min="5" max="5" width="15.7109375" style="92" customWidth="1"/>
    <col min="6" max="6" width="1.140625" style="92" customWidth="1"/>
    <col min="7" max="8" width="11.42578125" style="92"/>
    <col min="9" max="9" width="1.140625" style="92" customWidth="1"/>
    <col min="10" max="10" width="11.42578125" style="92"/>
    <col min="11" max="11" width="1.28515625" style="92" customWidth="1"/>
    <col min="12" max="12" width="11.42578125" style="92"/>
    <col min="13" max="13" width="1" style="92" customWidth="1"/>
    <col min="14" max="16" width="11.42578125" style="92"/>
    <col min="17" max="17" width="1.140625" style="92" customWidth="1"/>
    <col min="18" max="22" width="11.42578125" style="92"/>
    <col min="23" max="16384" width="11.42578125" style="12"/>
  </cols>
  <sheetData>
    <row r="1" spans="1:22" ht="15.75" thickBot="1"/>
    <row r="2" spans="1:22" s="84" customFormat="1" ht="5.0999999999999996" customHeight="1">
      <c r="A2" s="93"/>
      <c r="B2" s="94"/>
      <c r="C2" s="95"/>
      <c r="D2" s="95"/>
      <c r="E2" s="95"/>
      <c r="F2" s="95"/>
      <c r="G2" s="95"/>
      <c r="H2" s="95"/>
      <c r="I2" s="95"/>
      <c r="J2" s="95"/>
      <c r="K2" s="95"/>
      <c r="L2" s="95"/>
      <c r="M2" s="95"/>
      <c r="N2" s="95"/>
      <c r="O2" s="95"/>
      <c r="P2" s="95"/>
      <c r="Q2" s="95"/>
      <c r="R2" s="95"/>
      <c r="S2" s="95"/>
      <c r="T2" s="95"/>
      <c r="U2" s="95"/>
      <c r="V2" s="96"/>
    </row>
    <row r="3" spans="1:22" s="84" customFormat="1" ht="20.100000000000001" customHeight="1">
      <c r="A3" s="93"/>
      <c r="B3" s="97"/>
      <c r="C3" s="471" t="s">
        <v>486</v>
      </c>
      <c r="D3" s="471"/>
      <c r="E3" s="471"/>
      <c r="F3" s="471"/>
      <c r="G3" s="471"/>
      <c r="H3" s="471"/>
      <c r="I3" s="98"/>
      <c r="J3" s="472" t="str">
        <f>IF(INFORMATIONS!C110&lt;&gt;"",INFORMATIONS!C110,"")</f>
        <v/>
      </c>
      <c r="K3" s="466"/>
      <c r="L3" s="466"/>
      <c r="M3" s="98"/>
      <c r="N3" s="466" t="str">
        <f>IF(INFORMATIONS!B114="VISITE","VISITE",IF(INFORMATIONS!B115="AUTO_POS","AUTO_POS",""))</f>
        <v/>
      </c>
      <c r="O3" s="466"/>
      <c r="P3" s="466"/>
      <c r="Q3" s="98"/>
      <c r="R3" s="466" t="str">
        <f>IF(INFORMATIONS!C109&lt;&gt;"",INFORMATIONS!C109,"")</f>
        <v/>
      </c>
      <c r="S3" s="466"/>
      <c r="T3" s="466"/>
      <c r="U3" s="466"/>
      <c r="V3" s="99"/>
    </row>
    <row r="4" spans="1:22" s="84" customFormat="1" ht="5.0999999999999996" customHeight="1">
      <c r="A4" s="93"/>
      <c r="B4" s="100"/>
      <c r="C4" s="101"/>
      <c r="D4" s="101"/>
      <c r="E4" s="101"/>
      <c r="F4" s="101"/>
      <c r="G4" s="101"/>
      <c r="H4" s="101"/>
      <c r="I4" s="101"/>
      <c r="J4" s="101"/>
      <c r="K4" s="101"/>
      <c r="L4" s="101"/>
      <c r="M4" s="101"/>
      <c r="N4" s="101"/>
      <c r="O4" s="101"/>
      <c r="P4" s="101"/>
      <c r="Q4" s="101"/>
      <c r="R4" s="101"/>
      <c r="S4" s="101"/>
      <c r="T4" s="101"/>
      <c r="U4" s="101"/>
      <c r="V4" s="102"/>
    </row>
    <row r="5" spans="1:22" s="87" customFormat="1" ht="21" customHeight="1">
      <c r="A5" s="103"/>
      <c r="B5" s="104"/>
      <c r="C5" s="467" t="str">
        <f>IF(INFORMATIONS!C114&lt;&gt;"",INFORMATIONS!C114,"")</f>
        <v/>
      </c>
      <c r="D5" s="467"/>
      <c r="E5" s="467"/>
      <c r="F5" s="105"/>
      <c r="G5" s="467" t="str">
        <f>IF(INFORMATIONS!D114&lt;&gt;"",INFORMATIONS!D114,"")</f>
        <v/>
      </c>
      <c r="H5" s="467"/>
      <c r="I5" s="467"/>
      <c r="J5" s="467"/>
      <c r="K5" s="105"/>
      <c r="L5" s="467" t="str">
        <f>IF(INFORMATIONS!C111&lt;&gt;"",INFORMATIONS!C111,"")</f>
        <v/>
      </c>
      <c r="M5" s="467"/>
      <c r="N5" s="467"/>
      <c r="O5" s="467"/>
      <c r="P5" s="467"/>
      <c r="Q5" s="105"/>
      <c r="R5" s="467" t="str">
        <f>IF(INFORMATIONS!C112&lt;&gt;"",INFORMATIONS!C112,"")</f>
        <v/>
      </c>
      <c r="S5" s="467"/>
      <c r="T5" s="467"/>
      <c r="U5" s="467"/>
      <c r="V5" s="106"/>
    </row>
    <row r="6" spans="1:22" s="84" customFormat="1" ht="5.0999999999999996" customHeight="1" thickBot="1">
      <c r="A6" s="93"/>
      <c r="B6" s="107"/>
      <c r="C6" s="108"/>
      <c r="D6" s="108"/>
      <c r="E6" s="108"/>
      <c r="F6" s="108"/>
      <c r="G6" s="108"/>
      <c r="H6" s="108"/>
      <c r="I6" s="108"/>
      <c r="J6" s="108"/>
      <c r="K6" s="108"/>
      <c r="L6" s="108"/>
      <c r="M6" s="108"/>
      <c r="N6" s="108"/>
      <c r="O6" s="108"/>
      <c r="P6" s="108"/>
      <c r="Q6" s="108"/>
      <c r="R6" s="108"/>
      <c r="S6" s="108"/>
      <c r="T6" s="108"/>
      <c r="U6" s="108"/>
      <c r="V6" s="109"/>
    </row>
    <row r="7" spans="1:22" ht="15" customHeight="1" thickBot="1"/>
    <row r="8" spans="1:22" s="52" customFormat="1" ht="30" customHeight="1" thickBot="1">
      <c r="A8" s="110"/>
      <c r="B8" s="473" t="s">
        <v>548</v>
      </c>
      <c r="C8" s="474"/>
      <c r="D8" s="474"/>
      <c r="E8" s="475"/>
      <c r="F8" s="112"/>
      <c r="G8" s="112"/>
      <c r="H8" s="112"/>
      <c r="I8" s="112"/>
      <c r="J8" s="112"/>
      <c r="K8" s="112"/>
      <c r="L8" s="112"/>
      <c r="M8" s="112"/>
      <c r="N8" s="112"/>
      <c r="O8" s="112"/>
      <c r="P8" s="112"/>
      <c r="Q8" s="112"/>
      <c r="R8" s="112"/>
      <c r="S8" s="112"/>
      <c r="T8" s="112"/>
      <c r="U8" s="112"/>
      <c r="V8" s="110"/>
    </row>
    <row r="9" spans="1:22" ht="15" customHeight="1" thickBot="1"/>
    <row r="10" spans="1:22" s="54" customFormat="1" ht="50.1" customHeight="1" thickBot="1">
      <c r="A10" s="113"/>
      <c r="B10" s="438" t="s">
        <v>445</v>
      </c>
      <c r="C10" s="114" t="s">
        <v>78</v>
      </c>
      <c r="D10" s="113"/>
      <c r="E10" s="447" t="s">
        <v>4</v>
      </c>
      <c r="F10" s="448"/>
      <c r="G10" s="448"/>
      <c r="H10" s="448"/>
      <c r="I10" s="448"/>
      <c r="J10" s="449"/>
      <c r="K10" s="113"/>
      <c r="L10" s="85"/>
      <c r="M10" s="113"/>
      <c r="N10" s="444"/>
      <c r="O10" s="445"/>
      <c r="P10" s="445"/>
      <c r="Q10" s="445"/>
      <c r="R10" s="445"/>
      <c r="S10" s="445"/>
      <c r="T10" s="445"/>
      <c r="U10" s="445"/>
      <c r="V10" s="446"/>
    </row>
    <row r="11" spans="1:22" s="54" customFormat="1" ht="50.1" customHeight="1" thickBot="1">
      <c r="A11" s="113"/>
      <c r="B11" s="439"/>
      <c r="C11" s="114" t="s">
        <v>86</v>
      </c>
      <c r="D11" s="113"/>
      <c r="E11" s="476" t="s">
        <v>10</v>
      </c>
      <c r="F11" s="477"/>
      <c r="G11" s="477"/>
      <c r="H11" s="477"/>
      <c r="I11" s="477"/>
      <c r="J11" s="478"/>
      <c r="K11" s="113"/>
      <c r="L11" s="85"/>
      <c r="M11" s="113"/>
      <c r="N11" s="444"/>
      <c r="O11" s="445"/>
      <c r="P11" s="445"/>
      <c r="Q11" s="445"/>
      <c r="R11" s="445"/>
      <c r="S11" s="445"/>
      <c r="T11" s="445"/>
      <c r="U11" s="445"/>
      <c r="V11" s="446"/>
    </row>
    <row r="12" spans="1:22" s="54" customFormat="1" ht="50.1" customHeight="1" thickBot="1">
      <c r="A12" s="113"/>
      <c r="B12" s="439"/>
      <c r="C12" s="441" t="s">
        <v>92</v>
      </c>
      <c r="D12" s="113"/>
      <c r="E12" s="460" t="s">
        <v>15</v>
      </c>
      <c r="F12" s="461"/>
      <c r="G12" s="461"/>
      <c r="H12" s="461"/>
      <c r="I12" s="461"/>
      <c r="J12" s="462"/>
      <c r="K12" s="113"/>
      <c r="L12" s="85"/>
      <c r="M12" s="113"/>
      <c r="N12" s="444"/>
      <c r="O12" s="445"/>
      <c r="P12" s="445"/>
      <c r="Q12" s="445"/>
      <c r="R12" s="445"/>
      <c r="S12" s="445"/>
      <c r="T12" s="445"/>
      <c r="U12" s="445"/>
      <c r="V12" s="446"/>
    </row>
    <row r="13" spans="1:22" s="54" customFormat="1" ht="50.1" customHeight="1" thickBot="1">
      <c r="A13" s="113"/>
      <c r="B13" s="439"/>
      <c r="C13" s="442"/>
      <c r="D13" s="113"/>
      <c r="E13" s="460" t="s">
        <v>16</v>
      </c>
      <c r="F13" s="461"/>
      <c r="G13" s="461"/>
      <c r="H13" s="461"/>
      <c r="I13" s="461"/>
      <c r="J13" s="462"/>
      <c r="K13" s="113"/>
      <c r="L13" s="85"/>
      <c r="M13" s="113"/>
      <c r="N13" s="444"/>
      <c r="O13" s="445"/>
      <c r="P13" s="445"/>
      <c r="Q13" s="445"/>
      <c r="R13" s="445"/>
      <c r="S13" s="445"/>
      <c r="T13" s="445"/>
      <c r="U13" s="445"/>
      <c r="V13" s="446"/>
    </row>
    <row r="14" spans="1:22" s="54" customFormat="1" ht="50.1" customHeight="1" thickBot="1">
      <c r="A14" s="113"/>
      <c r="B14" s="440"/>
      <c r="C14" s="443"/>
      <c r="D14" s="113"/>
      <c r="E14" s="460" t="s">
        <v>17</v>
      </c>
      <c r="F14" s="461"/>
      <c r="G14" s="461"/>
      <c r="H14" s="461"/>
      <c r="I14" s="461"/>
      <c r="J14" s="462"/>
      <c r="K14" s="113"/>
      <c r="L14" s="85"/>
      <c r="M14" s="113"/>
      <c r="N14" s="444"/>
      <c r="O14" s="445"/>
      <c r="P14" s="445"/>
      <c r="Q14" s="445"/>
      <c r="R14" s="445"/>
      <c r="S14" s="445"/>
      <c r="T14" s="445"/>
      <c r="U14" s="445"/>
      <c r="V14" s="446"/>
    </row>
    <row r="15" spans="1:22" s="53" customFormat="1" ht="15" customHeight="1" thickBot="1">
      <c r="A15" s="115"/>
      <c r="B15" s="115"/>
      <c r="C15" s="116"/>
      <c r="D15" s="116"/>
      <c r="E15" s="116"/>
      <c r="F15" s="116"/>
      <c r="G15" s="117"/>
      <c r="H15" s="117"/>
      <c r="I15" s="117"/>
      <c r="J15" s="118"/>
      <c r="K15" s="118"/>
      <c r="L15" s="118"/>
      <c r="M15" s="115"/>
      <c r="N15" s="116"/>
      <c r="O15" s="116"/>
      <c r="P15" s="116"/>
      <c r="Q15" s="116"/>
      <c r="R15" s="116"/>
      <c r="S15" s="116"/>
      <c r="T15" s="116"/>
      <c r="U15" s="115"/>
      <c r="V15" s="115"/>
    </row>
    <row r="16" spans="1:22" s="54" customFormat="1" ht="50.1" customHeight="1" thickBot="1">
      <c r="A16" s="113"/>
      <c r="B16" s="438" t="s">
        <v>446</v>
      </c>
      <c r="C16" s="114" t="s">
        <v>102</v>
      </c>
      <c r="D16" s="113"/>
      <c r="E16" s="447" t="s">
        <v>22</v>
      </c>
      <c r="F16" s="448"/>
      <c r="G16" s="448"/>
      <c r="H16" s="448"/>
      <c r="I16" s="448"/>
      <c r="J16" s="449"/>
      <c r="K16" s="113"/>
      <c r="L16" s="85"/>
      <c r="M16" s="113"/>
      <c r="N16" s="444"/>
      <c r="O16" s="445"/>
      <c r="P16" s="445"/>
      <c r="Q16" s="445"/>
      <c r="R16" s="445"/>
      <c r="S16" s="445"/>
      <c r="T16" s="445"/>
      <c r="U16" s="445"/>
      <c r="V16" s="446"/>
    </row>
    <row r="17" spans="1:22" s="54" customFormat="1" ht="50.1" customHeight="1" thickBot="1">
      <c r="A17" s="113"/>
      <c r="B17" s="439"/>
      <c r="C17" s="114" t="s">
        <v>108</v>
      </c>
      <c r="D17" s="113"/>
      <c r="E17" s="447" t="s">
        <v>25</v>
      </c>
      <c r="F17" s="448"/>
      <c r="G17" s="448"/>
      <c r="H17" s="448"/>
      <c r="I17" s="448"/>
      <c r="J17" s="449"/>
      <c r="K17" s="113"/>
      <c r="L17" s="85"/>
      <c r="M17" s="113"/>
      <c r="N17" s="444"/>
      <c r="O17" s="445"/>
      <c r="P17" s="445"/>
      <c r="Q17" s="445"/>
      <c r="R17" s="445"/>
      <c r="S17" s="445"/>
      <c r="T17" s="445"/>
      <c r="U17" s="445"/>
      <c r="V17" s="446"/>
    </row>
    <row r="18" spans="1:22" s="54" customFormat="1" ht="50.1" customHeight="1" thickBot="1">
      <c r="A18" s="113"/>
      <c r="B18" s="439"/>
      <c r="C18" s="114" t="s">
        <v>114</v>
      </c>
      <c r="D18" s="113"/>
      <c r="E18" s="447" t="s">
        <v>29</v>
      </c>
      <c r="F18" s="448"/>
      <c r="G18" s="448"/>
      <c r="H18" s="448"/>
      <c r="I18" s="448"/>
      <c r="J18" s="449"/>
      <c r="K18" s="113"/>
      <c r="L18" s="85"/>
      <c r="M18" s="113"/>
      <c r="N18" s="444"/>
      <c r="O18" s="445"/>
      <c r="P18" s="445"/>
      <c r="Q18" s="445"/>
      <c r="R18" s="445"/>
      <c r="S18" s="445"/>
      <c r="T18" s="445"/>
      <c r="U18" s="445"/>
      <c r="V18" s="446"/>
    </row>
    <row r="19" spans="1:22" s="54" customFormat="1" ht="50.1" customHeight="1" thickBot="1">
      <c r="A19" s="113"/>
      <c r="B19" s="439"/>
      <c r="C19" s="114" t="s">
        <v>120</v>
      </c>
      <c r="D19" s="113"/>
      <c r="E19" s="447" t="s">
        <v>33</v>
      </c>
      <c r="F19" s="448"/>
      <c r="G19" s="448"/>
      <c r="H19" s="448"/>
      <c r="I19" s="448"/>
      <c r="J19" s="449"/>
      <c r="K19" s="113"/>
      <c r="L19" s="85"/>
      <c r="M19" s="113"/>
      <c r="N19" s="444"/>
      <c r="O19" s="445"/>
      <c r="P19" s="445"/>
      <c r="Q19" s="445"/>
      <c r="R19" s="445"/>
      <c r="S19" s="445"/>
      <c r="T19" s="445"/>
      <c r="U19" s="445"/>
      <c r="V19" s="446"/>
    </row>
    <row r="20" spans="1:22" s="54" customFormat="1" ht="50.1" customHeight="1" thickBot="1">
      <c r="A20" s="113"/>
      <c r="B20" s="440"/>
      <c r="C20" s="114" t="s">
        <v>128</v>
      </c>
      <c r="D20" s="113"/>
      <c r="E20" s="447" t="s">
        <v>37</v>
      </c>
      <c r="F20" s="448"/>
      <c r="G20" s="448"/>
      <c r="H20" s="448"/>
      <c r="I20" s="448"/>
      <c r="J20" s="449"/>
      <c r="K20" s="113"/>
      <c r="L20" s="85"/>
      <c r="M20" s="113"/>
      <c r="N20" s="444"/>
      <c r="O20" s="445"/>
      <c r="P20" s="445"/>
      <c r="Q20" s="445"/>
      <c r="R20" s="445"/>
      <c r="S20" s="445"/>
      <c r="T20" s="445"/>
      <c r="U20" s="445"/>
      <c r="V20" s="446"/>
    </row>
    <row r="21" spans="1:22" s="53" customFormat="1" ht="15" customHeight="1" thickBot="1">
      <c r="A21" s="115"/>
      <c r="B21" s="115"/>
      <c r="C21" s="116"/>
      <c r="D21" s="116"/>
      <c r="E21" s="116"/>
      <c r="F21" s="116"/>
      <c r="G21" s="117"/>
      <c r="H21" s="117"/>
      <c r="I21" s="117"/>
      <c r="J21" s="118"/>
      <c r="K21" s="118"/>
      <c r="L21" s="118"/>
      <c r="M21" s="115"/>
      <c r="N21" s="116"/>
      <c r="O21" s="116"/>
      <c r="P21" s="116"/>
      <c r="Q21" s="116"/>
      <c r="R21" s="116"/>
      <c r="S21" s="116"/>
      <c r="T21" s="116"/>
      <c r="U21" s="115"/>
      <c r="V21" s="115"/>
    </row>
    <row r="22" spans="1:22" s="54" customFormat="1" ht="50.1" customHeight="1" thickBot="1">
      <c r="A22" s="113"/>
      <c r="B22" s="438" t="s">
        <v>447</v>
      </c>
      <c r="C22" s="441" t="s">
        <v>136</v>
      </c>
      <c r="D22" s="113"/>
      <c r="E22" s="460" t="s">
        <v>40</v>
      </c>
      <c r="F22" s="461"/>
      <c r="G22" s="461"/>
      <c r="H22" s="461"/>
      <c r="I22" s="461"/>
      <c r="J22" s="462"/>
      <c r="K22" s="113"/>
      <c r="L22" s="86"/>
      <c r="M22" s="113"/>
      <c r="N22" s="444"/>
      <c r="O22" s="445"/>
      <c r="P22" s="445"/>
      <c r="Q22" s="445"/>
      <c r="R22" s="445"/>
      <c r="S22" s="445"/>
      <c r="T22" s="445"/>
      <c r="U22" s="445"/>
      <c r="V22" s="446"/>
    </row>
    <row r="23" spans="1:22" s="54" customFormat="1" ht="50.1" customHeight="1" thickBot="1">
      <c r="A23" s="113"/>
      <c r="B23" s="439"/>
      <c r="C23" s="442"/>
      <c r="D23" s="113"/>
      <c r="E23" s="460" t="s">
        <v>41</v>
      </c>
      <c r="F23" s="461"/>
      <c r="G23" s="461"/>
      <c r="H23" s="461"/>
      <c r="I23" s="461"/>
      <c r="J23" s="462"/>
      <c r="K23" s="113"/>
      <c r="L23" s="86"/>
      <c r="M23" s="113"/>
      <c r="N23" s="444"/>
      <c r="O23" s="445"/>
      <c r="P23" s="445"/>
      <c r="Q23" s="445"/>
      <c r="R23" s="445"/>
      <c r="S23" s="445"/>
      <c r="T23" s="445"/>
      <c r="U23" s="445"/>
      <c r="V23" s="446"/>
    </row>
    <row r="24" spans="1:22" s="54" customFormat="1" ht="50.1" customHeight="1" thickBot="1">
      <c r="A24" s="113"/>
      <c r="B24" s="439"/>
      <c r="C24" s="443"/>
      <c r="D24" s="113"/>
      <c r="E24" s="460" t="s">
        <v>42</v>
      </c>
      <c r="F24" s="461"/>
      <c r="G24" s="461"/>
      <c r="H24" s="461"/>
      <c r="I24" s="461"/>
      <c r="J24" s="462"/>
      <c r="K24" s="113"/>
      <c r="L24" s="86"/>
      <c r="M24" s="113"/>
      <c r="N24" s="444"/>
      <c r="O24" s="445"/>
      <c r="P24" s="445"/>
      <c r="Q24" s="445"/>
      <c r="R24" s="445"/>
      <c r="S24" s="445"/>
      <c r="T24" s="445"/>
      <c r="U24" s="445"/>
      <c r="V24" s="446"/>
    </row>
    <row r="25" spans="1:22" s="54" customFormat="1" ht="50.1" customHeight="1" thickBot="1">
      <c r="A25" s="113"/>
      <c r="B25" s="440"/>
      <c r="C25" s="114" t="s">
        <v>146</v>
      </c>
      <c r="D25" s="113"/>
      <c r="E25" s="460" t="s">
        <v>615</v>
      </c>
      <c r="F25" s="461"/>
      <c r="G25" s="461"/>
      <c r="H25" s="461"/>
      <c r="I25" s="461"/>
      <c r="J25" s="462"/>
      <c r="K25" s="113"/>
      <c r="L25" s="86"/>
      <c r="M25" s="113"/>
      <c r="N25" s="444"/>
      <c r="O25" s="445"/>
      <c r="P25" s="445"/>
      <c r="Q25" s="445"/>
      <c r="R25" s="445"/>
      <c r="S25" s="445"/>
      <c r="T25" s="445"/>
      <c r="U25" s="445"/>
      <c r="V25" s="446"/>
    </row>
    <row r="26" spans="1:22" s="53" customFormat="1" ht="15" customHeight="1" thickBot="1">
      <c r="A26" s="115"/>
      <c r="B26" s="115"/>
      <c r="C26" s="116"/>
      <c r="D26" s="116"/>
      <c r="E26" s="116"/>
      <c r="F26" s="116"/>
      <c r="G26" s="117"/>
      <c r="H26" s="117"/>
      <c r="I26" s="117"/>
      <c r="J26" s="118"/>
      <c r="K26" s="118"/>
      <c r="L26" s="118"/>
      <c r="M26" s="115"/>
      <c r="N26" s="116"/>
      <c r="O26" s="116"/>
      <c r="P26" s="116"/>
      <c r="Q26" s="116"/>
      <c r="R26" s="116"/>
      <c r="S26" s="116"/>
      <c r="T26" s="116"/>
      <c r="U26" s="115"/>
      <c r="V26" s="115"/>
    </row>
    <row r="27" spans="1:22" s="54" customFormat="1" ht="50.1" customHeight="1" thickBot="1">
      <c r="A27" s="113"/>
      <c r="B27" s="438" t="s">
        <v>448</v>
      </c>
      <c r="C27" s="114" t="s">
        <v>158</v>
      </c>
      <c r="D27" s="113"/>
      <c r="E27" s="460" t="s">
        <v>47</v>
      </c>
      <c r="F27" s="461"/>
      <c r="G27" s="461"/>
      <c r="H27" s="461"/>
      <c r="I27" s="461"/>
      <c r="J27" s="462"/>
      <c r="K27" s="113"/>
      <c r="L27" s="85"/>
      <c r="M27" s="113"/>
      <c r="N27" s="444"/>
      <c r="O27" s="445"/>
      <c r="P27" s="445"/>
      <c r="Q27" s="445"/>
      <c r="R27" s="445"/>
      <c r="S27" s="445"/>
      <c r="T27" s="445"/>
      <c r="U27" s="445"/>
      <c r="V27" s="446"/>
    </row>
    <row r="28" spans="1:22" s="54" customFormat="1" ht="50.1" customHeight="1" thickBot="1">
      <c r="A28" s="113"/>
      <c r="B28" s="450"/>
      <c r="C28" s="441" t="s">
        <v>182</v>
      </c>
      <c r="D28" s="113"/>
      <c r="E28" s="460" t="s">
        <v>50</v>
      </c>
      <c r="F28" s="461"/>
      <c r="G28" s="461"/>
      <c r="H28" s="461"/>
      <c r="I28" s="461"/>
      <c r="J28" s="462"/>
      <c r="K28" s="113"/>
      <c r="L28" s="85"/>
      <c r="M28" s="113"/>
      <c r="N28" s="444"/>
      <c r="O28" s="445"/>
      <c r="P28" s="445"/>
      <c r="Q28" s="445"/>
      <c r="R28" s="445"/>
      <c r="S28" s="445"/>
      <c r="T28" s="445"/>
      <c r="U28" s="445"/>
      <c r="V28" s="446"/>
    </row>
    <row r="29" spans="1:22" s="54" customFormat="1" ht="50.1" customHeight="1" thickBot="1">
      <c r="A29" s="113"/>
      <c r="B29" s="450"/>
      <c r="C29" s="442"/>
      <c r="D29" s="113"/>
      <c r="E29" s="468" t="s">
        <v>51</v>
      </c>
      <c r="F29" s="469"/>
      <c r="G29" s="469"/>
      <c r="H29" s="469"/>
      <c r="I29" s="469"/>
      <c r="J29" s="470"/>
      <c r="K29" s="113"/>
      <c r="L29" s="85"/>
      <c r="M29" s="113"/>
      <c r="N29" s="444"/>
      <c r="O29" s="445"/>
      <c r="P29" s="445"/>
      <c r="Q29" s="445"/>
      <c r="R29" s="445"/>
      <c r="S29" s="445"/>
      <c r="T29" s="445"/>
      <c r="U29" s="445"/>
      <c r="V29" s="446"/>
    </row>
    <row r="30" spans="1:22" s="54" customFormat="1" ht="50.1" customHeight="1" thickBot="1">
      <c r="A30" s="113"/>
      <c r="B30" s="450"/>
      <c r="C30" s="442"/>
      <c r="D30" s="113"/>
      <c r="E30" s="460" t="s">
        <v>52</v>
      </c>
      <c r="F30" s="461"/>
      <c r="G30" s="461"/>
      <c r="H30" s="461"/>
      <c r="I30" s="461"/>
      <c r="J30" s="462"/>
      <c r="K30" s="113"/>
      <c r="L30" s="85"/>
      <c r="M30" s="113"/>
      <c r="N30" s="444"/>
      <c r="O30" s="445"/>
      <c r="P30" s="445"/>
      <c r="Q30" s="445"/>
      <c r="R30" s="445"/>
      <c r="S30" s="445"/>
      <c r="T30" s="445"/>
      <c r="U30" s="445"/>
      <c r="V30" s="446"/>
    </row>
    <row r="31" spans="1:22" s="54" customFormat="1" ht="50.1" customHeight="1" thickBot="1">
      <c r="A31" s="113"/>
      <c r="B31" s="450"/>
      <c r="C31" s="443"/>
      <c r="D31" s="113"/>
      <c r="E31" s="460" t="s">
        <v>53</v>
      </c>
      <c r="F31" s="461"/>
      <c r="G31" s="461"/>
      <c r="H31" s="461"/>
      <c r="I31" s="461"/>
      <c r="J31" s="462"/>
      <c r="K31" s="113"/>
      <c r="L31" s="85"/>
      <c r="M31" s="113"/>
      <c r="N31" s="444"/>
      <c r="O31" s="445"/>
      <c r="P31" s="445"/>
      <c r="Q31" s="445"/>
      <c r="R31" s="445"/>
      <c r="S31" s="445"/>
      <c r="T31" s="445"/>
      <c r="U31" s="445"/>
      <c r="V31" s="446"/>
    </row>
    <row r="32" spans="1:22" s="54" customFormat="1" ht="50.1" customHeight="1" thickBot="1">
      <c r="A32" s="113"/>
      <c r="B32" s="450"/>
      <c r="C32" s="441" t="s">
        <v>206</v>
      </c>
      <c r="D32" s="113"/>
      <c r="E32" s="460" t="s">
        <v>56</v>
      </c>
      <c r="F32" s="461"/>
      <c r="G32" s="461"/>
      <c r="H32" s="461"/>
      <c r="I32" s="461"/>
      <c r="J32" s="462"/>
      <c r="K32" s="113"/>
      <c r="L32" s="85"/>
      <c r="M32" s="113"/>
      <c r="N32" s="444"/>
      <c r="O32" s="445"/>
      <c r="P32" s="445"/>
      <c r="Q32" s="445"/>
      <c r="R32" s="445"/>
      <c r="S32" s="445"/>
      <c r="T32" s="445"/>
      <c r="U32" s="445"/>
      <c r="V32" s="446"/>
    </row>
    <row r="33" spans="1:31" s="54" customFormat="1" ht="50.1" customHeight="1" thickBot="1">
      <c r="A33" s="113"/>
      <c r="B33" s="450"/>
      <c r="C33" s="443"/>
      <c r="D33" s="113"/>
      <c r="E33" s="460" t="s">
        <v>57</v>
      </c>
      <c r="F33" s="461"/>
      <c r="G33" s="461"/>
      <c r="H33" s="461"/>
      <c r="I33" s="461"/>
      <c r="J33" s="462"/>
      <c r="K33" s="113"/>
      <c r="L33" s="85"/>
      <c r="M33" s="113"/>
      <c r="N33" s="444"/>
      <c r="O33" s="445"/>
      <c r="P33" s="445"/>
      <c r="Q33" s="445"/>
      <c r="R33" s="445"/>
      <c r="S33" s="445"/>
      <c r="T33" s="445"/>
      <c r="U33" s="445"/>
      <c r="V33" s="446"/>
    </row>
    <row r="34" spans="1:31" s="54" customFormat="1" ht="50.1" customHeight="1" thickBot="1">
      <c r="A34" s="113"/>
      <c r="B34" s="450"/>
      <c r="C34" s="114" t="s">
        <v>216</v>
      </c>
      <c r="D34" s="113"/>
      <c r="E34" s="460" t="s">
        <v>616</v>
      </c>
      <c r="F34" s="461"/>
      <c r="G34" s="461"/>
      <c r="H34" s="461"/>
      <c r="I34" s="461"/>
      <c r="J34" s="462"/>
      <c r="K34" s="113"/>
      <c r="L34" s="85"/>
      <c r="M34" s="113"/>
      <c r="N34" s="444"/>
      <c r="O34" s="445"/>
      <c r="P34" s="445"/>
      <c r="Q34" s="445"/>
      <c r="R34" s="445"/>
      <c r="S34" s="445"/>
      <c r="T34" s="445"/>
      <c r="U34" s="445"/>
      <c r="V34" s="446"/>
    </row>
    <row r="35" spans="1:31" s="54" customFormat="1" ht="50.1" customHeight="1" thickBot="1">
      <c r="A35" s="113"/>
      <c r="B35" s="450"/>
      <c r="C35" s="114" t="s">
        <v>224</v>
      </c>
      <c r="D35" s="113"/>
      <c r="E35" s="460" t="s">
        <v>61</v>
      </c>
      <c r="F35" s="461"/>
      <c r="G35" s="461"/>
      <c r="H35" s="461"/>
      <c r="I35" s="461"/>
      <c r="J35" s="462"/>
      <c r="K35" s="113"/>
      <c r="L35" s="85"/>
      <c r="M35" s="113"/>
      <c r="N35" s="444"/>
      <c r="O35" s="445"/>
      <c r="P35" s="445"/>
      <c r="Q35" s="445"/>
      <c r="R35" s="445"/>
      <c r="S35" s="445"/>
      <c r="T35" s="445"/>
      <c r="U35" s="445"/>
      <c r="V35" s="446"/>
    </row>
    <row r="36" spans="1:31" s="54" customFormat="1" ht="50.1" customHeight="1" thickBot="1">
      <c r="A36" s="113"/>
      <c r="B36" s="451"/>
      <c r="C36" s="114" t="s">
        <v>236</v>
      </c>
      <c r="D36" s="113"/>
      <c r="E36" s="460" t="s">
        <v>64</v>
      </c>
      <c r="F36" s="461"/>
      <c r="G36" s="461"/>
      <c r="H36" s="461"/>
      <c r="I36" s="461"/>
      <c r="J36" s="462"/>
      <c r="K36" s="113"/>
      <c r="L36" s="85"/>
      <c r="M36" s="113"/>
      <c r="N36" s="444"/>
      <c r="O36" s="445"/>
      <c r="P36" s="445"/>
      <c r="Q36" s="445"/>
      <c r="R36" s="445"/>
      <c r="S36" s="445"/>
      <c r="T36" s="445"/>
      <c r="U36" s="445"/>
      <c r="V36" s="446"/>
    </row>
    <row r="37" spans="1:31" ht="15" customHeight="1" thickBot="1">
      <c r="L37" s="119"/>
    </row>
    <row r="38" spans="1:31" s="54" customFormat="1" ht="50.1" customHeight="1" thickBot="1">
      <c r="A38" s="113"/>
      <c r="B38" s="438" t="s">
        <v>449</v>
      </c>
      <c r="C38" s="441" t="s">
        <v>246</v>
      </c>
      <c r="D38" s="113"/>
      <c r="E38" s="447" t="s">
        <v>67</v>
      </c>
      <c r="F38" s="448"/>
      <c r="G38" s="448"/>
      <c r="H38" s="448"/>
      <c r="I38" s="448"/>
      <c r="J38" s="449"/>
      <c r="K38" s="113"/>
      <c r="L38" s="85"/>
      <c r="M38" s="113"/>
      <c r="N38" s="444"/>
      <c r="O38" s="445"/>
      <c r="P38" s="445"/>
      <c r="Q38" s="445"/>
      <c r="R38" s="445"/>
      <c r="S38" s="445"/>
      <c r="T38" s="445"/>
      <c r="U38" s="445"/>
      <c r="V38" s="446"/>
    </row>
    <row r="39" spans="1:31" s="54" customFormat="1" ht="50.1" customHeight="1" thickBot="1">
      <c r="A39" s="113"/>
      <c r="B39" s="439"/>
      <c r="C39" s="442"/>
      <c r="D39" s="113"/>
      <c r="E39" s="447" t="s">
        <v>68</v>
      </c>
      <c r="F39" s="448"/>
      <c r="G39" s="448"/>
      <c r="H39" s="448"/>
      <c r="I39" s="448"/>
      <c r="J39" s="449"/>
      <c r="K39" s="113"/>
      <c r="L39" s="85"/>
      <c r="M39" s="113"/>
      <c r="N39" s="444"/>
      <c r="O39" s="445"/>
      <c r="P39" s="445"/>
      <c r="Q39" s="445"/>
      <c r="R39" s="445"/>
      <c r="S39" s="445"/>
      <c r="T39" s="445"/>
      <c r="U39" s="445"/>
      <c r="V39" s="446"/>
    </row>
    <row r="40" spans="1:31" s="54" customFormat="1" ht="50.1" customHeight="1" thickBot="1">
      <c r="A40" s="113"/>
      <c r="B40" s="440"/>
      <c r="C40" s="443"/>
      <c r="D40" s="113"/>
      <c r="E40" s="447" t="s">
        <v>69</v>
      </c>
      <c r="F40" s="448"/>
      <c r="G40" s="448"/>
      <c r="H40" s="448"/>
      <c r="I40" s="448"/>
      <c r="J40" s="449"/>
      <c r="K40" s="113"/>
      <c r="L40" s="85"/>
      <c r="M40" s="113"/>
      <c r="N40" s="444"/>
      <c r="O40" s="445"/>
      <c r="P40" s="445"/>
      <c r="Q40" s="445"/>
      <c r="R40" s="445"/>
      <c r="S40" s="445"/>
      <c r="T40" s="445"/>
      <c r="U40" s="445"/>
      <c r="V40" s="446"/>
    </row>
    <row r="41" spans="1:31" ht="15" customHeight="1" thickBot="1">
      <c r="L41" s="119"/>
    </row>
    <row r="42" spans="1:31" s="54" customFormat="1" ht="50.1" customHeight="1" thickBot="1">
      <c r="A42" s="113"/>
      <c r="B42" s="438" t="s">
        <v>450</v>
      </c>
      <c r="C42" s="441" t="s">
        <v>258</v>
      </c>
      <c r="D42" s="113"/>
      <c r="E42" s="447" t="s">
        <v>72</v>
      </c>
      <c r="F42" s="448"/>
      <c r="G42" s="448"/>
      <c r="H42" s="448"/>
      <c r="I42" s="448"/>
      <c r="J42" s="449"/>
      <c r="K42" s="113"/>
      <c r="L42" s="85"/>
      <c r="M42" s="113"/>
      <c r="N42" s="444"/>
      <c r="O42" s="445"/>
      <c r="P42" s="445"/>
      <c r="Q42" s="445"/>
      <c r="R42" s="445"/>
      <c r="S42" s="445"/>
      <c r="T42" s="445"/>
      <c r="U42" s="445"/>
      <c r="V42" s="446"/>
    </row>
    <row r="43" spans="1:31" s="54" customFormat="1" ht="50.1" customHeight="1" thickBot="1">
      <c r="A43" s="113"/>
      <c r="B43" s="440"/>
      <c r="C43" s="443"/>
      <c r="D43" s="113"/>
      <c r="E43" s="447" t="s">
        <v>73</v>
      </c>
      <c r="F43" s="448"/>
      <c r="G43" s="448"/>
      <c r="H43" s="448"/>
      <c r="I43" s="448"/>
      <c r="J43" s="449"/>
      <c r="K43" s="113"/>
      <c r="L43" s="85"/>
      <c r="M43" s="113"/>
      <c r="N43" s="444"/>
      <c r="O43" s="445"/>
      <c r="P43" s="445"/>
      <c r="Q43" s="445"/>
      <c r="R43" s="445"/>
      <c r="S43" s="445"/>
      <c r="T43" s="445"/>
      <c r="U43" s="445"/>
      <c r="V43" s="446"/>
    </row>
    <row r="44" spans="1:31" ht="15.75" thickBot="1"/>
    <row r="45" spans="1:31" s="41" customFormat="1" ht="150" customHeight="1">
      <c r="A45" s="120"/>
      <c r="B45" s="214" t="s">
        <v>551</v>
      </c>
      <c r="C45" s="429"/>
      <c r="D45" s="430"/>
      <c r="E45" s="430"/>
      <c r="F45" s="430"/>
      <c r="G45" s="430"/>
      <c r="H45" s="430"/>
      <c r="I45" s="430"/>
      <c r="J45" s="430"/>
      <c r="K45" s="430"/>
      <c r="L45" s="431"/>
      <c r="M45" s="121"/>
      <c r="N45" s="213" t="s">
        <v>478</v>
      </c>
      <c r="O45" s="432"/>
      <c r="P45" s="433"/>
      <c r="Q45" s="433"/>
      <c r="R45" s="433"/>
      <c r="S45" s="433"/>
      <c r="T45" s="433"/>
      <c r="U45" s="433"/>
      <c r="V45" s="434"/>
      <c r="W45" s="88"/>
      <c r="X45" s="88"/>
      <c r="Y45" s="88"/>
      <c r="Z45" s="88"/>
      <c r="AA45" s="88"/>
      <c r="AB45" s="88"/>
      <c r="AC45" s="88"/>
      <c r="AD45" s="88"/>
      <c r="AE45" s="88"/>
    </row>
    <row r="46" spans="1:31" s="41" customFormat="1" ht="15.75" thickBot="1">
      <c r="A46" s="120"/>
      <c r="B46" s="122"/>
      <c r="C46" s="123"/>
      <c r="D46" s="123"/>
      <c r="E46" s="123"/>
      <c r="F46" s="123"/>
      <c r="G46" s="123"/>
      <c r="H46" s="123"/>
      <c r="I46" s="123"/>
      <c r="J46" s="123"/>
      <c r="K46" s="123"/>
      <c r="L46" s="123"/>
      <c r="M46" s="123"/>
      <c r="N46" s="123"/>
      <c r="O46" s="124"/>
      <c r="P46" s="122"/>
      <c r="Q46" s="122"/>
      <c r="R46" s="122"/>
      <c r="S46" s="123"/>
      <c r="T46" s="123"/>
      <c r="U46" s="123"/>
      <c r="V46" s="123"/>
      <c r="W46" s="90"/>
      <c r="X46" s="90"/>
      <c r="Y46" s="90"/>
      <c r="Z46" s="90"/>
      <c r="AA46" s="90"/>
      <c r="AB46" s="90"/>
      <c r="AC46" s="90"/>
      <c r="AD46" s="90"/>
      <c r="AE46" s="90"/>
    </row>
    <row r="47" spans="1:31" s="41" customFormat="1" ht="80.099999999999994" customHeight="1" thickBot="1">
      <c r="A47" s="120"/>
      <c r="B47" s="452" t="s">
        <v>489</v>
      </c>
      <c r="C47" s="453"/>
      <c r="D47" s="125"/>
      <c r="E47" s="454"/>
      <c r="F47" s="455"/>
      <c r="G47" s="455"/>
      <c r="H47" s="455"/>
      <c r="I47" s="455"/>
      <c r="J47" s="455"/>
      <c r="K47" s="455"/>
      <c r="L47" s="455"/>
      <c r="M47" s="455"/>
      <c r="N47" s="455"/>
      <c r="O47" s="455"/>
      <c r="P47" s="455"/>
      <c r="Q47" s="455"/>
      <c r="R47" s="455"/>
      <c r="S47" s="455"/>
      <c r="T47" s="455"/>
      <c r="U47" s="455"/>
      <c r="V47" s="456"/>
      <c r="W47" s="91"/>
      <c r="X47" s="91"/>
      <c r="Y47" s="91"/>
      <c r="Z47" s="91"/>
      <c r="AA47" s="91"/>
      <c r="AB47" s="91"/>
      <c r="AC47" s="91"/>
      <c r="AD47" s="91"/>
      <c r="AE47" s="91"/>
    </row>
    <row r="48" spans="1:31" s="41" customFormat="1" ht="15.75" thickBot="1">
      <c r="A48" s="120"/>
      <c r="B48" s="126"/>
      <c r="C48" s="122"/>
      <c r="D48" s="122"/>
      <c r="E48" s="122"/>
      <c r="F48" s="122"/>
      <c r="G48" s="122"/>
      <c r="H48" s="122"/>
      <c r="I48" s="122"/>
      <c r="J48" s="122"/>
      <c r="K48" s="122"/>
      <c r="L48" s="122"/>
      <c r="M48" s="122"/>
      <c r="N48" s="122"/>
      <c r="O48" s="122"/>
      <c r="P48" s="122"/>
      <c r="Q48" s="122"/>
      <c r="R48" s="122"/>
      <c r="S48" s="122"/>
      <c r="T48" s="122"/>
      <c r="U48" s="122"/>
      <c r="V48" s="122"/>
      <c r="W48" s="89"/>
      <c r="X48" s="89"/>
      <c r="Y48" s="89"/>
      <c r="Z48" s="89"/>
      <c r="AA48" s="89"/>
      <c r="AB48" s="89"/>
      <c r="AC48" s="89"/>
      <c r="AD48" s="89"/>
      <c r="AE48" s="89"/>
    </row>
    <row r="49" spans="1:31" s="41" customFormat="1" ht="80.099999999999994" customHeight="1" thickBot="1">
      <c r="A49" s="120"/>
      <c r="B49" s="424" t="s">
        <v>409</v>
      </c>
      <c r="C49" s="425"/>
      <c r="D49" s="125"/>
      <c r="E49" s="426"/>
      <c r="F49" s="427"/>
      <c r="G49" s="427"/>
      <c r="H49" s="427"/>
      <c r="I49" s="427"/>
      <c r="J49" s="427"/>
      <c r="K49" s="427"/>
      <c r="L49" s="427"/>
      <c r="M49" s="427"/>
      <c r="N49" s="427"/>
      <c r="O49" s="427"/>
      <c r="P49" s="427"/>
      <c r="Q49" s="427"/>
      <c r="R49" s="427"/>
      <c r="S49" s="427"/>
      <c r="T49" s="427"/>
      <c r="U49" s="427"/>
      <c r="V49" s="428"/>
      <c r="W49" s="91"/>
      <c r="X49" s="91"/>
      <c r="Y49" s="91"/>
      <c r="Z49" s="91"/>
      <c r="AA49" s="91"/>
      <c r="AB49" s="91"/>
      <c r="AC49" s="91"/>
      <c r="AD49" s="91"/>
      <c r="AE49" s="91"/>
    </row>
    <row r="50" spans="1:31" s="41" customFormat="1">
      <c r="A50" s="120"/>
      <c r="B50" s="120"/>
      <c r="C50" s="120"/>
      <c r="D50" s="120"/>
      <c r="E50" s="120"/>
      <c r="F50" s="120"/>
      <c r="G50" s="120"/>
      <c r="H50" s="120"/>
      <c r="I50" s="120"/>
      <c r="J50" s="120"/>
      <c r="K50" s="120"/>
      <c r="L50" s="120"/>
      <c r="M50" s="120"/>
      <c r="N50" s="120"/>
      <c r="O50" s="120"/>
      <c r="P50" s="120"/>
      <c r="Q50" s="120"/>
      <c r="R50" s="120"/>
      <c r="S50" s="120"/>
      <c r="T50" s="120"/>
      <c r="U50" s="120"/>
      <c r="V50" s="120"/>
    </row>
    <row r="51" spans="1:31" s="41" customFormat="1">
      <c r="A51" s="120"/>
      <c r="B51" s="120"/>
      <c r="C51" s="120"/>
      <c r="D51" s="120"/>
      <c r="E51" s="120"/>
      <c r="F51" s="120"/>
      <c r="G51" s="120"/>
      <c r="H51" s="120"/>
      <c r="I51" s="120"/>
      <c r="J51" s="120"/>
      <c r="K51" s="120"/>
      <c r="L51" s="120"/>
      <c r="M51" s="120"/>
      <c r="N51" s="120"/>
      <c r="O51" s="120"/>
      <c r="P51" s="120"/>
      <c r="Q51" s="120"/>
      <c r="R51" s="120"/>
      <c r="S51" s="120"/>
      <c r="T51" s="120"/>
      <c r="U51" s="120"/>
      <c r="V51" s="120"/>
    </row>
  </sheetData>
  <sheetProtection password="E2D6" sheet="1" objects="1" scenarios="1" selectLockedCells="1"/>
  <mergeCells count="85">
    <mergeCell ref="B8:E8"/>
    <mergeCell ref="C3:H3"/>
    <mergeCell ref="J3:L3"/>
    <mergeCell ref="N3:P3"/>
    <mergeCell ref="R3:U3"/>
    <mergeCell ref="C5:E5"/>
    <mergeCell ref="G5:J5"/>
    <mergeCell ref="L5:P5"/>
    <mergeCell ref="R5:U5"/>
    <mergeCell ref="B10:B14"/>
    <mergeCell ref="E10:J10"/>
    <mergeCell ref="N10:V10"/>
    <mergeCell ref="E11:J11"/>
    <mergeCell ref="N11:V11"/>
    <mergeCell ref="C12:C14"/>
    <mergeCell ref="E12:J12"/>
    <mergeCell ref="N12:V12"/>
    <mergeCell ref="E13:J13"/>
    <mergeCell ref="N13:V13"/>
    <mergeCell ref="E14:J14"/>
    <mergeCell ref="N14:V14"/>
    <mergeCell ref="B16:B20"/>
    <mergeCell ref="E16:J16"/>
    <mergeCell ref="N16:V16"/>
    <mergeCell ref="E17:J17"/>
    <mergeCell ref="N17:V17"/>
    <mergeCell ref="E18:J18"/>
    <mergeCell ref="N18:V18"/>
    <mergeCell ref="E19:J19"/>
    <mergeCell ref="N19:V19"/>
    <mergeCell ref="E20:J20"/>
    <mergeCell ref="N20:V20"/>
    <mergeCell ref="B27:B36"/>
    <mergeCell ref="E34:J34"/>
    <mergeCell ref="N34:V34"/>
    <mergeCell ref="B22:B25"/>
    <mergeCell ref="C22:C24"/>
    <mergeCell ref="E22:J22"/>
    <mergeCell ref="N22:V22"/>
    <mergeCell ref="E23:J23"/>
    <mergeCell ref="N23:V23"/>
    <mergeCell ref="E24:J24"/>
    <mergeCell ref="N24:V24"/>
    <mergeCell ref="E25:J25"/>
    <mergeCell ref="N25:V25"/>
    <mergeCell ref="N30:V30"/>
    <mergeCell ref="E32:J32"/>
    <mergeCell ref="N32:V32"/>
    <mergeCell ref="E40:J40"/>
    <mergeCell ref="N40:V40"/>
    <mergeCell ref="B42:B43"/>
    <mergeCell ref="C42:C43"/>
    <mergeCell ref="E42:J42"/>
    <mergeCell ref="N42:V42"/>
    <mergeCell ref="E43:J43"/>
    <mergeCell ref="N43:V43"/>
    <mergeCell ref="B38:B40"/>
    <mergeCell ref="C38:C40"/>
    <mergeCell ref="E38:J38"/>
    <mergeCell ref="N38:V38"/>
    <mergeCell ref="E39:J39"/>
    <mergeCell ref="N39:V39"/>
    <mergeCell ref="E27:J27"/>
    <mergeCell ref="N27:V27"/>
    <mergeCell ref="C28:C31"/>
    <mergeCell ref="E28:J28"/>
    <mergeCell ref="C32:C33"/>
    <mergeCell ref="E31:J31"/>
    <mergeCell ref="N31:V31"/>
    <mergeCell ref="N33:V33"/>
    <mergeCell ref="E33:J33"/>
    <mergeCell ref="E35:J35"/>
    <mergeCell ref="N35:V35"/>
    <mergeCell ref="E36:J36"/>
    <mergeCell ref="N36:V36"/>
    <mergeCell ref="N28:V28"/>
    <mergeCell ref="E29:J29"/>
    <mergeCell ref="N29:V29"/>
    <mergeCell ref="E30:J30"/>
    <mergeCell ref="B49:C49"/>
    <mergeCell ref="E49:V49"/>
    <mergeCell ref="B47:C47"/>
    <mergeCell ref="E47:V47"/>
    <mergeCell ref="C45:L45"/>
    <mergeCell ref="O45:V45"/>
  </mergeCells>
  <conditionalFormatting sqref="L27:L36">
    <cfRule type="cellIs" dxfId="308" priority="36" operator="equal">
      <formula>"M_C"</formula>
    </cfRule>
    <cfRule type="cellIs" dxfId="307" priority="37" operator="equal">
      <formula>"T_B_M"</formula>
    </cfRule>
    <cfRule type="cellIs" dxfId="306" priority="38" operator="equal">
      <formula>"M_S"</formula>
    </cfRule>
    <cfRule type="cellIs" dxfId="305" priority="39" operator="equal">
      <formula>"M_I"</formula>
    </cfRule>
  </conditionalFormatting>
  <conditionalFormatting sqref="G15:H15 G21:H21 G26:H26">
    <cfRule type="cellIs" dxfId="304" priority="34" operator="equal">
      <formula>"AUTO"</formula>
    </cfRule>
    <cfRule type="cellIs" dxfId="303" priority="35" operator="equal">
      <formula>"VISITE"</formula>
    </cfRule>
  </conditionalFormatting>
  <conditionalFormatting sqref="L10:L14">
    <cfRule type="cellIs" dxfId="302" priority="30" operator="equal">
      <formula>"M_C"</formula>
    </cfRule>
    <cfRule type="cellIs" dxfId="301" priority="31" operator="equal">
      <formula>"T_B_M"</formula>
    </cfRule>
    <cfRule type="cellIs" dxfId="300" priority="32" operator="equal">
      <formula>"M_S"</formula>
    </cfRule>
    <cfRule type="cellIs" dxfId="299" priority="33" operator="equal">
      <formula>"M_I"</formula>
    </cfRule>
  </conditionalFormatting>
  <conditionalFormatting sqref="L16:L20">
    <cfRule type="cellIs" dxfId="298" priority="26" operator="equal">
      <formula>"M_C"</formula>
    </cfRule>
    <cfRule type="cellIs" dxfId="297" priority="27" operator="equal">
      <formula>"T_B_M"</formula>
    </cfRule>
    <cfRule type="cellIs" dxfId="296" priority="28" operator="equal">
      <formula>"M_S"</formula>
    </cfRule>
    <cfRule type="cellIs" dxfId="295" priority="29" operator="equal">
      <formula>"M_I"</formula>
    </cfRule>
  </conditionalFormatting>
  <conditionalFormatting sqref="L22:L25">
    <cfRule type="cellIs" dxfId="294" priority="22" operator="equal">
      <formula>"M_C"</formula>
    </cfRule>
    <cfRule type="cellIs" dxfId="293" priority="23" operator="equal">
      <formula>"T_B_M"</formula>
    </cfRule>
    <cfRule type="cellIs" dxfId="292" priority="24" operator="equal">
      <formula>"M_S"</formula>
    </cfRule>
    <cfRule type="cellIs" dxfId="291" priority="25" operator="equal">
      <formula>"M_I"</formula>
    </cfRule>
  </conditionalFormatting>
  <conditionalFormatting sqref="L32:L36">
    <cfRule type="cellIs" dxfId="290" priority="18" operator="equal">
      <formula>"M_C"</formula>
    </cfRule>
    <cfRule type="cellIs" dxfId="289" priority="19" operator="equal">
      <formula>"T_B_M"</formula>
    </cfRule>
    <cfRule type="cellIs" dxfId="288" priority="20" operator="equal">
      <formula>"M_S"</formula>
    </cfRule>
    <cfRule type="cellIs" dxfId="287" priority="21" operator="equal">
      <formula>"M_I"</formula>
    </cfRule>
  </conditionalFormatting>
  <conditionalFormatting sqref="L38:L40">
    <cfRule type="cellIs" dxfId="286" priority="14" operator="equal">
      <formula>"M_C"</formula>
    </cfRule>
    <cfRule type="cellIs" dxfId="285" priority="15" operator="equal">
      <formula>"T_B_M"</formula>
    </cfRule>
    <cfRule type="cellIs" dxfId="284" priority="16" operator="equal">
      <formula>"M_S"</formula>
    </cfRule>
    <cfRule type="cellIs" dxfId="283" priority="17" operator="equal">
      <formula>"M_I"</formula>
    </cfRule>
  </conditionalFormatting>
  <conditionalFormatting sqref="L42:L43">
    <cfRule type="cellIs" dxfId="282" priority="10" operator="equal">
      <formula>"M_C"</formula>
    </cfRule>
    <cfRule type="cellIs" dxfId="281" priority="11" operator="equal">
      <formula>"T_B_M"</formula>
    </cfRule>
    <cfRule type="cellIs" dxfId="280" priority="12" operator="equal">
      <formula>"M_S"</formula>
    </cfRule>
    <cfRule type="cellIs" dxfId="279" priority="13" operator="equal">
      <formula>"M_I"</formula>
    </cfRule>
  </conditionalFormatting>
  <conditionalFormatting sqref="N3:P3">
    <cfRule type="cellIs" dxfId="278" priority="8" operator="equal">
      <formula>"AUTO_POS"</formula>
    </cfRule>
    <cfRule type="cellIs" dxfId="277" priority="9" operator="equal">
      <formula>"VISITE"</formula>
    </cfRule>
  </conditionalFormatting>
  <conditionalFormatting sqref="L10:L43">
    <cfRule type="cellIs" dxfId="276" priority="4" operator="equal">
      <formula>"TBM"</formula>
    </cfRule>
  </conditionalFormatting>
  <conditionalFormatting sqref="C45">
    <cfRule type="cellIs" dxfId="275" priority="1" operator="equal">
      <formula>"C3"</formula>
    </cfRule>
    <cfRule type="cellIs" dxfId="274" priority="2" operator="equal">
      <formula>"C2"</formula>
    </cfRule>
    <cfRule type="cellIs" dxfId="273" priority="3" operator="equal">
      <formula>"C1"</formula>
    </cfRule>
  </conditionalFormatting>
  <dataValidations count="1">
    <dataValidation type="list" allowBlank="1" showInputMessage="1" showErrorMessage="1" sqref="L10:L14 L16:L20 L22:L25 L27:L36 L38:L40 L42:L43" xr:uid="{00000000-0002-0000-0B00-000000000000}">
      <formula1>L_NIVEAUX</formula1>
    </dataValidation>
  </dataValidations>
  <hyperlinks>
    <hyperlink ref="B8:E8" location="DESCRIPTEURS!A1" display="ACCES AUX DESCRIPTEURS" xr:uid="{00000000-0004-0000-0B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7"/>
  <dimension ref="A1:AE51"/>
  <sheetViews>
    <sheetView zoomScale="80" zoomScaleNormal="80" workbookViewId="0">
      <pane ySplit="9" topLeftCell="A10" activePane="bottomLeft" state="frozen"/>
      <selection pane="bottomLeft" activeCell="L10" sqref="L10"/>
    </sheetView>
  </sheetViews>
  <sheetFormatPr baseColWidth="10" defaultColWidth="11.42578125" defaultRowHeight="15"/>
  <cols>
    <col min="1" max="1" width="4.140625" style="92" customWidth="1"/>
    <col min="2" max="2" width="7.85546875" style="92" customWidth="1"/>
    <col min="3" max="3" width="15.7109375" style="92" customWidth="1"/>
    <col min="4" max="4" width="1.7109375" style="92" customWidth="1"/>
    <col min="5" max="5" width="15.7109375" style="92" customWidth="1"/>
    <col min="6" max="6" width="1.140625" style="92" customWidth="1"/>
    <col min="7" max="8" width="11.42578125" style="92"/>
    <col min="9" max="9" width="1.140625" style="92" customWidth="1"/>
    <col min="10" max="10" width="11.42578125" style="92"/>
    <col min="11" max="11" width="1.28515625" style="92" customWidth="1"/>
    <col min="12" max="12" width="11.42578125" style="92"/>
    <col min="13" max="13" width="1" style="92" customWidth="1"/>
    <col min="14" max="16" width="11.42578125" style="92"/>
    <col min="17" max="17" width="1.140625" style="92" customWidth="1"/>
    <col min="18" max="22" width="11.42578125" style="92"/>
    <col min="23" max="16384" width="11.42578125" style="12"/>
  </cols>
  <sheetData>
    <row r="1" spans="1:22" ht="15.75" thickBot="1"/>
    <row r="2" spans="1:22" s="84" customFormat="1" ht="5.0999999999999996" customHeight="1">
      <c r="A2" s="93"/>
      <c r="B2" s="94"/>
      <c r="C2" s="95"/>
      <c r="D2" s="95"/>
      <c r="E2" s="95"/>
      <c r="F2" s="95"/>
      <c r="G2" s="95"/>
      <c r="H2" s="95"/>
      <c r="I2" s="95"/>
      <c r="J2" s="95"/>
      <c r="K2" s="95"/>
      <c r="L2" s="95"/>
      <c r="M2" s="95"/>
      <c r="N2" s="95"/>
      <c r="O2" s="95"/>
      <c r="P2" s="95"/>
      <c r="Q2" s="95"/>
      <c r="R2" s="95"/>
      <c r="S2" s="95"/>
      <c r="T2" s="95"/>
      <c r="U2" s="95"/>
      <c r="V2" s="96"/>
    </row>
    <row r="3" spans="1:22" s="84" customFormat="1" ht="20.100000000000001" customHeight="1">
      <c r="A3" s="93"/>
      <c r="B3" s="97"/>
      <c r="C3" s="471" t="s">
        <v>487</v>
      </c>
      <c r="D3" s="471"/>
      <c r="E3" s="471"/>
      <c r="F3" s="471"/>
      <c r="G3" s="471"/>
      <c r="H3" s="471"/>
      <c r="I3" s="98"/>
      <c r="J3" s="472" t="str">
        <f>IF(INFORMATIONS!C120&lt;&gt;"",INFORMATIONS!C120,"")</f>
        <v/>
      </c>
      <c r="K3" s="466"/>
      <c r="L3" s="466"/>
      <c r="M3" s="98"/>
      <c r="N3" s="466" t="str">
        <f>IF(INFORMATIONS!B124="VISITE","VISITE",IF(INFORMATIONS!B125="AUTO_POS","AUTO_POS",""))</f>
        <v/>
      </c>
      <c r="O3" s="466"/>
      <c r="P3" s="466"/>
      <c r="Q3" s="98"/>
      <c r="R3" s="466" t="str">
        <f>IF(INFORMATIONS!C119&lt;&gt;"",INFORMATIONS!C119,"")</f>
        <v/>
      </c>
      <c r="S3" s="466"/>
      <c r="T3" s="466"/>
      <c r="U3" s="466"/>
      <c r="V3" s="99"/>
    </row>
    <row r="4" spans="1:22" s="84" customFormat="1" ht="5.0999999999999996" customHeight="1">
      <c r="A4" s="93"/>
      <c r="B4" s="100"/>
      <c r="C4" s="101"/>
      <c r="D4" s="101"/>
      <c r="E4" s="101"/>
      <c r="F4" s="101"/>
      <c r="G4" s="101"/>
      <c r="H4" s="101"/>
      <c r="I4" s="101"/>
      <c r="J4" s="101"/>
      <c r="K4" s="101"/>
      <c r="L4" s="101"/>
      <c r="M4" s="101"/>
      <c r="N4" s="101"/>
      <c r="O4" s="101"/>
      <c r="P4" s="101"/>
      <c r="Q4" s="101"/>
      <c r="R4" s="101"/>
      <c r="S4" s="101"/>
      <c r="T4" s="101"/>
      <c r="U4" s="101"/>
      <c r="V4" s="102"/>
    </row>
    <row r="5" spans="1:22" s="87" customFormat="1" ht="21" customHeight="1">
      <c r="A5" s="103"/>
      <c r="B5" s="104"/>
      <c r="C5" s="467" t="str">
        <f>IF(INFORMATIONS!C124&lt;&gt;"",INFORMATIONS!C124,"")</f>
        <v/>
      </c>
      <c r="D5" s="467"/>
      <c r="E5" s="467"/>
      <c r="F5" s="105"/>
      <c r="G5" s="467" t="str">
        <f>IF(INFORMATIONS!D124&lt;&gt;"",INFORMATIONS!D124,"")</f>
        <v/>
      </c>
      <c r="H5" s="467"/>
      <c r="I5" s="467"/>
      <c r="J5" s="467"/>
      <c r="K5" s="105"/>
      <c r="L5" s="467" t="str">
        <f>IF(INFORMATIONS!C121&lt;&gt;"",INFORMATIONS!C121,"")</f>
        <v/>
      </c>
      <c r="M5" s="467"/>
      <c r="N5" s="467"/>
      <c r="O5" s="467"/>
      <c r="P5" s="467"/>
      <c r="Q5" s="105"/>
      <c r="R5" s="467" t="str">
        <f>IF(INFORMATIONS!C122&lt;&gt;"",INFORMATIONS!C122,"")</f>
        <v/>
      </c>
      <c r="S5" s="467"/>
      <c r="T5" s="467"/>
      <c r="U5" s="467"/>
      <c r="V5" s="106"/>
    </row>
    <row r="6" spans="1:22" s="84" customFormat="1" ht="5.0999999999999996" customHeight="1" thickBot="1">
      <c r="A6" s="93"/>
      <c r="B6" s="107"/>
      <c r="C6" s="108"/>
      <c r="D6" s="108"/>
      <c r="E6" s="108"/>
      <c r="F6" s="108"/>
      <c r="G6" s="108"/>
      <c r="H6" s="108"/>
      <c r="I6" s="108"/>
      <c r="J6" s="108"/>
      <c r="K6" s="108"/>
      <c r="L6" s="108"/>
      <c r="M6" s="108"/>
      <c r="N6" s="108"/>
      <c r="O6" s="108"/>
      <c r="P6" s="108"/>
      <c r="Q6" s="108"/>
      <c r="R6" s="108"/>
      <c r="S6" s="108"/>
      <c r="T6" s="108"/>
      <c r="U6" s="108"/>
      <c r="V6" s="109"/>
    </row>
    <row r="7" spans="1:22" ht="15" customHeight="1" thickBot="1"/>
    <row r="8" spans="1:22" s="52" customFormat="1" ht="30" customHeight="1" thickBot="1">
      <c r="A8" s="110"/>
      <c r="B8" s="473" t="s">
        <v>548</v>
      </c>
      <c r="C8" s="474"/>
      <c r="D8" s="474"/>
      <c r="E8" s="475"/>
      <c r="F8" s="112"/>
      <c r="G8" s="112"/>
      <c r="H8" s="112"/>
      <c r="I8" s="112"/>
      <c r="J8" s="112"/>
      <c r="K8" s="112"/>
      <c r="L8" s="112"/>
      <c r="M8" s="112"/>
      <c r="N8" s="112"/>
      <c r="O8" s="112"/>
      <c r="P8" s="112"/>
      <c r="Q8" s="112"/>
      <c r="R8" s="112"/>
      <c r="S8" s="112"/>
      <c r="T8" s="112"/>
      <c r="U8" s="112"/>
      <c r="V8" s="110"/>
    </row>
    <row r="9" spans="1:22" ht="15" customHeight="1" thickBot="1"/>
    <row r="10" spans="1:22" s="54" customFormat="1" ht="50.1" customHeight="1" thickBot="1">
      <c r="A10" s="113"/>
      <c r="B10" s="438" t="s">
        <v>445</v>
      </c>
      <c r="C10" s="114" t="s">
        <v>78</v>
      </c>
      <c r="D10" s="113"/>
      <c r="E10" s="447" t="s">
        <v>4</v>
      </c>
      <c r="F10" s="448"/>
      <c r="G10" s="448"/>
      <c r="H10" s="448"/>
      <c r="I10" s="448"/>
      <c r="J10" s="449"/>
      <c r="K10" s="113"/>
      <c r="L10" s="85"/>
      <c r="M10" s="113"/>
      <c r="N10" s="444"/>
      <c r="O10" s="445"/>
      <c r="P10" s="445"/>
      <c r="Q10" s="445"/>
      <c r="R10" s="445"/>
      <c r="S10" s="445"/>
      <c r="T10" s="445"/>
      <c r="U10" s="445"/>
      <c r="V10" s="446"/>
    </row>
    <row r="11" spans="1:22" s="54" customFormat="1" ht="50.1" customHeight="1" thickBot="1">
      <c r="A11" s="113"/>
      <c r="B11" s="439"/>
      <c r="C11" s="114" t="s">
        <v>86</v>
      </c>
      <c r="D11" s="113"/>
      <c r="E11" s="476" t="s">
        <v>10</v>
      </c>
      <c r="F11" s="477"/>
      <c r="G11" s="477"/>
      <c r="H11" s="477"/>
      <c r="I11" s="477"/>
      <c r="J11" s="478"/>
      <c r="K11" s="113"/>
      <c r="L11" s="85"/>
      <c r="M11" s="113"/>
      <c r="N11" s="444"/>
      <c r="O11" s="445"/>
      <c r="P11" s="445"/>
      <c r="Q11" s="445"/>
      <c r="R11" s="445"/>
      <c r="S11" s="445"/>
      <c r="T11" s="445"/>
      <c r="U11" s="445"/>
      <c r="V11" s="446"/>
    </row>
    <row r="12" spans="1:22" s="54" customFormat="1" ht="50.1" customHeight="1" thickBot="1">
      <c r="A12" s="113"/>
      <c r="B12" s="439"/>
      <c r="C12" s="441" t="s">
        <v>92</v>
      </c>
      <c r="D12" s="113"/>
      <c r="E12" s="460" t="s">
        <v>15</v>
      </c>
      <c r="F12" s="461"/>
      <c r="G12" s="461"/>
      <c r="H12" s="461"/>
      <c r="I12" s="461"/>
      <c r="J12" s="462"/>
      <c r="K12" s="113"/>
      <c r="L12" s="85"/>
      <c r="M12" s="113"/>
      <c r="N12" s="444"/>
      <c r="O12" s="445"/>
      <c r="P12" s="445"/>
      <c r="Q12" s="445"/>
      <c r="R12" s="445"/>
      <c r="S12" s="445"/>
      <c r="T12" s="445"/>
      <c r="U12" s="445"/>
      <c r="V12" s="446"/>
    </row>
    <row r="13" spans="1:22" s="54" customFormat="1" ht="50.1" customHeight="1" thickBot="1">
      <c r="A13" s="113"/>
      <c r="B13" s="439"/>
      <c r="C13" s="442"/>
      <c r="D13" s="113"/>
      <c r="E13" s="460" t="s">
        <v>16</v>
      </c>
      <c r="F13" s="461"/>
      <c r="G13" s="461"/>
      <c r="H13" s="461"/>
      <c r="I13" s="461"/>
      <c r="J13" s="462"/>
      <c r="K13" s="113"/>
      <c r="L13" s="85"/>
      <c r="M13" s="113"/>
      <c r="N13" s="444"/>
      <c r="O13" s="445"/>
      <c r="P13" s="445"/>
      <c r="Q13" s="445"/>
      <c r="R13" s="445"/>
      <c r="S13" s="445"/>
      <c r="T13" s="445"/>
      <c r="U13" s="445"/>
      <c r="V13" s="446"/>
    </row>
    <row r="14" spans="1:22" s="54" customFormat="1" ht="50.1" customHeight="1" thickBot="1">
      <c r="A14" s="113"/>
      <c r="B14" s="440"/>
      <c r="C14" s="443"/>
      <c r="D14" s="113"/>
      <c r="E14" s="460" t="s">
        <v>17</v>
      </c>
      <c r="F14" s="461"/>
      <c r="G14" s="461"/>
      <c r="H14" s="461"/>
      <c r="I14" s="461"/>
      <c r="J14" s="462"/>
      <c r="K14" s="113"/>
      <c r="L14" s="85"/>
      <c r="M14" s="113"/>
      <c r="N14" s="444"/>
      <c r="O14" s="445"/>
      <c r="P14" s="445"/>
      <c r="Q14" s="445"/>
      <c r="R14" s="445"/>
      <c r="S14" s="445"/>
      <c r="T14" s="445"/>
      <c r="U14" s="445"/>
      <c r="V14" s="446"/>
    </row>
    <row r="15" spans="1:22" s="53" customFormat="1" ht="15" customHeight="1" thickBot="1">
      <c r="A15" s="115"/>
      <c r="B15" s="115"/>
      <c r="C15" s="116"/>
      <c r="D15" s="116"/>
      <c r="E15" s="116"/>
      <c r="F15" s="116"/>
      <c r="G15" s="117"/>
      <c r="H15" s="117"/>
      <c r="I15" s="117"/>
      <c r="J15" s="118"/>
      <c r="K15" s="118"/>
      <c r="L15" s="118"/>
      <c r="M15" s="115"/>
      <c r="N15" s="116"/>
      <c r="O15" s="116"/>
      <c r="P15" s="116"/>
      <c r="Q15" s="116"/>
      <c r="R15" s="116"/>
      <c r="S15" s="116"/>
      <c r="T15" s="116"/>
      <c r="U15" s="115"/>
      <c r="V15" s="115"/>
    </row>
    <row r="16" spans="1:22" s="54" customFormat="1" ht="50.1" customHeight="1" thickBot="1">
      <c r="A16" s="113"/>
      <c r="B16" s="438" t="s">
        <v>446</v>
      </c>
      <c r="C16" s="114" t="s">
        <v>102</v>
      </c>
      <c r="D16" s="113"/>
      <c r="E16" s="447" t="s">
        <v>22</v>
      </c>
      <c r="F16" s="448"/>
      <c r="G16" s="448"/>
      <c r="H16" s="448"/>
      <c r="I16" s="448"/>
      <c r="J16" s="449"/>
      <c r="K16" s="113"/>
      <c r="L16" s="85"/>
      <c r="M16" s="113"/>
      <c r="N16" s="444"/>
      <c r="O16" s="445"/>
      <c r="P16" s="445"/>
      <c r="Q16" s="445"/>
      <c r="R16" s="445"/>
      <c r="S16" s="445"/>
      <c r="T16" s="445"/>
      <c r="U16" s="445"/>
      <c r="V16" s="446"/>
    </row>
    <row r="17" spans="1:22" s="54" customFormat="1" ht="50.1" customHeight="1" thickBot="1">
      <c r="A17" s="113"/>
      <c r="B17" s="439"/>
      <c r="C17" s="114" t="s">
        <v>108</v>
      </c>
      <c r="D17" s="113"/>
      <c r="E17" s="447" t="s">
        <v>25</v>
      </c>
      <c r="F17" s="448"/>
      <c r="G17" s="448"/>
      <c r="H17" s="448"/>
      <c r="I17" s="448"/>
      <c r="J17" s="449"/>
      <c r="K17" s="113"/>
      <c r="L17" s="85"/>
      <c r="M17" s="113"/>
      <c r="N17" s="444"/>
      <c r="O17" s="445"/>
      <c r="P17" s="445"/>
      <c r="Q17" s="445"/>
      <c r="R17" s="445"/>
      <c r="S17" s="445"/>
      <c r="T17" s="445"/>
      <c r="U17" s="445"/>
      <c r="V17" s="446"/>
    </row>
    <row r="18" spans="1:22" s="54" customFormat="1" ht="50.1" customHeight="1" thickBot="1">
      <c r="A18" s="113"/>
      <c r="B18" s="439"/>
      <c r="C18" s="114" t="s">
        <v>114</v>
      </c>
      <c r="D18" s="113"/>
      <c r="E18" s="447" t="s">
        <v>29</v>
      </c>
      <c r="F18" s="448"/>
      <c r="G18" s="448"/>
      <c r="H18" s="448"/>
      <c r="I18" s="448"/>
      <c r="J18" s="449"/>
      <c r="K18" s="113"/>
      <c r="L18" s="85"/>
      <c r="M18" s="113"/>
      <c r="N18" s="444"/>
      <c r="O18" s="445"/>
      <c r="P18" s="445"/>
      <c r="Q18" s="445"/>
      <c r="R18" s="445"/>
      <c r="S18" s="445"/>
      <c r="T18" s="445"/>
      <c r="U18" s="445"/>
      <c r="V18" s="446"/>
    </row>
    <row r="19" spans="1:22" s="54" customFormat="1" ht="50.1" customHeight="1" thickBot="1">
      <c r="A19" s="113"/>
      <c r="B19" s="439"/>
      <c r="C19" s="114" t="s">
        <v>120</v>
      </c>
      <c r="D19" s="113"/>
      <c r="E19" s="447" t="s">
        <v>33</v>
      </c>
      <c r="F19" s="448"/>
      <c r="G19" s="448"/>
      <c r="H19" s="448"/>
      <c r="I19" s="448"/>
      <c r="J19" s="449"/>
      <c r="K19" s="113"/>
      <c r="L19" s="85"/>
      <c r="M19" s="113"/>
      <c r="N19" s="444"/>
      <c r="O19" s="445"/>
      <c r="P19" s="445"/>
      <c r="Q19" s="445"/>
      <c r="R19" s="445"/>
      <c r="S19" s="445"/>
      <c r="T19" s="445"/>
      <c r="U19" s="445"/>
      <c r="V19" s="446"/>
    </row>
    <row r="20" spans="1:22" s="54" customFormat="1" ht="50.1" customHeight="1" thickBot="1">
      <c r="A20" s="113"/>
      <c r="B20" s="440"/>
      <c r="C20" s="114" t="s">
        <v>128</v>
      </c>
      <c r="D20" s="113"/>
      <c r="E20" s="447" t="s">
        <v>37</v>
      </c>
      <c r="F20" s="448"/>
      <c r="G20" s="448"/>
      <c r="H20" s="448"/>
      <c r="I20" s="448"/>
      <c r="J20" s="449"/>
      <c r="K20" s="113"/>
      <c r="L20" s="85"/>
      <c r="M20" s="113"/>
      <c r="N20" s="444"/>
      <c r="O20" s="445"/>
      <c r="P20" s="445"/>
      <c r="Q20" s="445"/>
      <c r="R20" s="445"/>
      <c r="S20" s="445"/>
      <c r="T20" s="445"/>
      <c r="U20" s="445"/>
      <c r="V20" s="446"/>
    </row>
    <row r="21" spans="1:22" s="53" customFormat="1" ht="15" customHeight="1" thickBot="1">
      <c r="A21" s="115"/>
      <c r="B21" s="115"/>
      <c r="C21" s="116"/>
      <c r="D21" s="116"/>
      <c r="E21" s="116"/>
      <c r="F21" s="116"/>
      <c r="G21" s="117"/>
      <c r="H21" s="117"/>
      <c r="I21" s="117"/>
      <c r="J21" s="118"/>
      <c r="K21" s="118"/>
      <c r="L21" s="118"/>
      <c r="M21" s="115"/>
      <c r="N21" s="116"/>
      <c r="O21" s="116"/>
      <c r="P21" s="116"/>
      <c r="Q21" s="116"/>
      <c r="R21" s="116"/>
      <c r="S21" s="116"/>
      <c r="T21" s="116"/>
      <c r="U21" s="115"/>
      <c r="V21" s="115"/>
    </row>
    <row r="22" spans="1:22" s="54" customFormat="1" ht="50.1" customHeight="1" thickBot="1">
      <c r="A22" s="113"/>
      <c r="B22" s="438" t="s">
        <v>447</v>
      </c>
      <c r="C22" s="441" t="s">
        <v>136</v>
      </c>
      <c r="D22" s="113"/>
      <c r="E22" s="460" t="s">
        <v>40</v>
      </c>
      <c r="F22" s="461"/>
      <c r="G22" s="461"/>
      <c r="H22" s="461"/>
      <c r="I22" s="461"/>
      <c r="J22" s="462"/>
      <c r="K22" s="113"/>
      <c r="L22" s="86"/>
      <c r="M22" s="113"/>
      <c r="N22" s="444"/>
      <c r="O22" s="445"/>
      <c r="P22" s="445"/>
      <c r="Q22" s="445"/>
      <c r="R22" s="445"/>
      <c r="S22" s="445"/>
      <c r="T22" s="445"/>
      <c r="U22" s="445"/>
      <c r="V22" s="446"/>
    </row>
    <row r="23" spans="1:22" s="54" customFormat="1" ht="50.1" customHeight="1" thickBot="1">
      <c r="A23" s="113"/>
      <c r="B23" s="439"/>
      <c r="C23" s="442"/>
      <c r="D23" s="113"/>
      <c r="E23" s="460" t="s">
        <v>41</v>
      </c>
      <c r="F23" s="461"/>
      <c r="G23" s="461"/>
      <c r="H23" s="461"/>
      <c r="I23" s="461"/>
      <c r="J23" s="462"/>
      <c r="K23" s="113"/>
      <c r="L23" s="86"/>
      <c r="M23" s="113"/>
      <c r="N23" s="444"/>
      <c r="O23" s="445"/>
      <c r="P23" s="445"/>
      <c r="Q23" s="445"/>
      <c r="R23" s="445"/>
      <c r="S23" s="445"/>
      <c r="T23" s="445"/>
      <c r="U23" s="445"/>
      <c r="V23" s="446"/>
    </row>
    <row r="24" spans="1:22" s="54" customFormat="1" ht="50.1" customHeight="1" thickBot="1">
      <c r="A24" s="113"/>
      <c r="B24" s="439"/>
      <c r="C24" s="443"/>
      <c r="D24" s="113"/>
      <c r="E24" s="460" t="s">
        <v>42</v>
      </c>
      <c r="F24" s="461"/>
      <c r="G24" s="461"/>
      <c r="H24" s="461"/>
      <c r="I24" s="461"/>
      <c r="J24" s="462"/>
      <c r="K24" s="113"/>
      <c r="L24" s="86"/>
      <c r="M24" s="113"/>
      <c r="N24" s="444"/>
      <c r="O24" s="445"/>
      <c r="P24" s="445"/>
      <c r="Q24" s="445"/>
      <c r="R24" s="445"/>
      <c r="S24" s="445"/>
      <c r="T24" s="445"/>
      <c r="U24" s="445"/>
      <c r="V24" s="446"/>
    </row>
    <row r="25" spans="1:22" s="54" customFormat="1" ht="50.1" customHeight="1" thickBot="1">
      <c r="A25" s="113"/>
      <c r="B25" s="440"/>
      <c r="C25" s="114" t="s">
        <v>146</v>
      </c>
      <c r="D25" s="113"/>
      <c r="E25" s="460" t="s">
        <v>615</v>
      </c>
      <c r="F25" s="461"/>
      <c r="G25" s="461"/>
      <c r="H25" s="461"/>
      <c r="I25" s="461"/>
      <c r="J25" s="462"/>
      <c r="K25" s="113"/>
      <c r="L25" s="86"/>
      <c r="M25" s="113"/>
      <c r="N25" s="444"/>
      <c r="O25" s="445"/>
      <c r="P25" s="445"/>
      <c r="Q25" s="445"/>
      <c r="R25" s="445"/>
      <c r="S25" s="445"/>
      <c r="T25" s="445"/>
      <c r="U25" s="445"/>
      <c r="V25" s="446"/>
    </row>
    <row r="26" spans="1:22" s="53" customFormat="1" ht="15" customHeight="1" thickBot="1">
      <c r="A26" s="115"/>
      <c r="B26" s="115"/>
      <c r="C26" s="116"/>
      <c r="D26" s="116"/>
      <c r="E26" s="116"/>
      <c r="F26" s="116"/>
      <c r="G26" s="117"/>
      <c r="H26" s="117"/>
      <c r="I26" s="117"/>
      <c r="J26" s="118"/>
      <c r="K26" s="118"/>
      <c r="L26" s="118"/>
      <c r="M26" s="115"/>
      <c r="N26" s="116"/>
      <c r="O26" s="116"/>
      <c r="P26" s="116"/>
      <c r="Q26" s="116"/>
      <c r="R26" s="116"/>
      <c r="S26" s="116"/>
      <c r="T26" s="116"/>
      <c r="U26" s="115"/>
      <c r="V26" s="115"/>
    </row>
    <row r="27" spans="1:22" s="54" customFormat="1" ht="50.1" customHeight="1" thickBot="1">
      <c r="A27" s="113"/>
      <c r="B27" s="438" t="s">
        <v>448</v>
      </c>
      <c r="C27" s="114" t="s">
        <v>158</v>
      </c>
      <c r="D27" s="113"/>
      <c r="E27" s="460" t="s">
        <v>47</v>
      </c>
      <c r="F27" s="461"/>
      <c r="G27" s="461"/>
      <c r="H27" s="461"/>
      <c r="I27" s="461"/>
      <c r="J27" s="462"/>
      <c r="K27" s="113"/>
      <c r="L27" s="85"/>
      <c r="M27" s="113"/>
      <c r="N27" s="444"/>
      <c r="O27" s="445"/>
      <c r="P27" s="445"/>
      <c r="Q27" s="445"/>
      <c r="R27" s="445"/>
      <c r="S27" s="445"/>
      <c r="T27" s="445"/>
      <c r="U27" s="445"/>
      <c r="V27" s="446"/>
    </row>
    <row r="28" spans="1:22" s="54" customFormat="1" ht="50.1" customHeight="1" thickBot="1">
      <c r="A28" s="113"/>
      <c r="B28" s="450"/>
      <c r="C28" s="441" t="s">
        <v>182</v>
      </c>
      <c r="D28" s="113"/>
      <c r="E28" s="460" t="s">
        <v>50</v>
      </c>
      <c r="F28" s="461"/>
      <c r="G28" s="461"/>
      <c r="H28" s="461"/>
      <c r="I28" s="461"/>
      <c r="J28" s="462"/>
      <c r="K28" s="113"/>
      <c r="L28" s="85"/>
      <c r="M28" s="113"/>
      <c r="N28" s="444"/>
      <c r="O28" s="445"/>
      <c r="P28" s="445"/>
      <c r="Q28" s="445"/>
      <c r="R28" s="445"/>
      <c r="S28" s="445"/>
      <c r="T28" s="445"/>
      <c r="U28" s="445"/>
      <c r="V28" s="446"/>
    </row>
    <row r="29" spans="1:22" s="54" customFormat="1" ht="50.1" customHeight="1" thickBot="1">
      <c r="A29" s="113"/>
      <c r="B29" s="450"/>
      <c r="C29" s="442"/>
      <c r="D29" s="113"/>
      <c r="E29" s="468" t="s">
        <v>51</v>
      </c>
      <c r="F29" s="469"/>
      <c r="G29" s="469"/>
      <c r="H29" s="469"/>
      <c r="I29" s="469"/>
      <c r="J29" s="470"/>
      <c r="K29" s="113"/>
      <c r="L29" s="85"/>
      <c r="M29" s="113"/>
      <c r="N29" s="444"/>
      <c r="O29" s="445"/>
      <c r="P29" s="445"/>
      <c r="Q29" s="445"/>
      <c r="R29" s="445"/>
      <c r="S29" s="445"/>
      <c r="T29" s="445"/>
      <c r="U29" s="445"/>
      <c r="V29" s="446"/>
    </row>
    <row r="30" spans="1:22" s="54" customFormat="1" ht="50.1" customHeight="1" thickBot="1">
      <c r="A30" s="113"/>
      <c r="B30" s="450"/>
      <c r="C30" s="442"/>
      <c r="D30" s="113"/>
      <c r="E30" s="460" t="s">
        <v>52</v>
      </c>
      <c r="F30" s="461"/>
      <c r="G30" s="461"/>
      <c r="H30" s="461"/>
      <c r="I30" s="461"/>
      <c r="J30" s="462"/>
      <c r="K30" s="113"/>
      <c r="L30" s="85"/>
      <c r="M30" s="113"/>
      <c r="N30" s="444"/>
      <c r="O30" s="445"/>
      <c r="P30" s="445"/>
      <c r="Q30" s="445"/>
      <c r="R30" s="445"/>
      <c r="S30" s="445"/>
      <c r="T30" s="445"/>
      <c r="U30" s="445"/>
      <c r="V30" s="446"/>
    </row>
    <row r="31" spans="1:22" s="54" customFormat="1" ht="50.1" customHeight="1" thickBot="1">
      <c r="A31" s="113"/>
      <c r="B31" s="450"/>
      <c r="C31" s="443"/>
      <c r="D31" s="113"/>
      <c r="E31" s="460" t="s">
        <v>53</v>
      </c>
      <c r="F31" s="461"/>
      <c r="G31" s="461"/>
      <c r="H31" s="461"/>
      <c r="I31" s="461"/>
      <c r="J31" s="462"/>
      <c r="K31" s="113"/>
      <c r="L31" s="85"/>
      <c r="M31" s="113"/>
      <c r="N31" s="444"/>
      <c r="O31" s="445"/>
      <c r="P31" s="445"/>
      <c r="Q31" s="445"/>
      <c r="R31" s="445"/>
      <c r="S31" s="445"/>
      <c r="T31" s="445"/>
      <c r="U31" s="445"/>
      <c r="V31" s="446"/>
    </row>
    <row r="32" spans="1:22" s="54" customFormat="1" ht="50.1" customHeight="1" thickBot="1">
      <c r="A32" s="113"/>
      <c r="B32" s="450"/>
      <c r="C32" s="441" t="s">
        <v>206</v>
      </c>
      <c r="D32" s="113"/>
      <c r="E32" s="460" t="s">
        <v>56</v>
      </c>
      <c r="F32" s="461"/>
      <c r="G32" s="461"/>
      <c r="H32" s="461"/>
      <c r="I32" s="461"/>
      <c r="J32" s="462"/>
      <c r="K32" s="113"/>
      <c r="L32" s="85"/>
      <c r="M32" s="113"/>
      <c r="N32" s="444"/>
      <c r="O32" s="445"/>
      <c r="P32" s="445"/>
      <c r="Q32" s="445"/>
      <c r="R32" s="445"/>
      <c r="S32" s="445"/>
      <c r="T32" s="445"/>
      <c r="U32" s="445"/>
      <c r="V32" s="446"/>
    </row>
    <row r="33" spans="1:31" s="54" customFormat="1" ht="50.1" customHeight="1" thickBot="1">
      <c r="A33" s="113"/>
      <c r="B33" s="450"/>
      <c r="C33" s="443"/>
      <c r="D33" s="113"/>
      <c r="E33" s="460" t="s">
        <v>57</v>
      </c>
      <c r="F33" s="461"/>
      <c r="G33" s="461"/>
      <c r="H33" s="461"/>
      <c r="I33" s="461"/>
      <c r="J33" s="462"/>
      <c r="K33" s="113"/>
      <c r="L33" s="85"/>
      <c r="M33" s="113"/>
      <c r="N33" s="444"/>
      <c r="O33" s="445"/>
      <c r="P33" s="445"/>
      <c r="Q33" s="445"/>
      <c r="R33" s="445"/>
      <c r="S33" s="445"/>
      <c r="T33" s="445"/>
      <c r="U33" s="445"/>
      <c r="V33" s="446"/>
    </row>
    <row r="34" spans="1:31" s="54" customFormat="1" ht="50.1" customHeight="1" thickBot="1">
      <c r="A34" s="113"/>
      <c r="B34" s="450"/>
      <c r="C34" s="114" t="s">
        <v>216</v>
      </c>
      <c r="D34" s="113"/>
      <c r="E34" s="460" t="s">
        <v>616</v>
      </c>
      <c r="F34" s="461"/>
      <c r="G34" s="461"/>
      <c r="H34" s="461"/>
      <c r="I34" s="461"/>
      <c r="J34" s="462"/>
      <c r="K34" s="113"/>
      <c r="L34" s="85"/>
      <c r="M34" s="113"/>
      <c r="N34" s="444"/>
      <c r="O34" s="445"/>
      <c r="P34" s="445"/>
      <c r="Q34" s="445"/>
      <c r="R34" s="445"/>
      <c r="S34" s="445"/>
      <c r="T34" s="445"/>
      <c r="U34" s="445"/>
      <c r="V34" s="446"/>
    </row>
    <row r="35" spans="1:31" s="54" customFormat="1" ht="50.1" customHeight="1" thickBot="1">
      <c r="A35" s="113"/>
      <c r="B35" s="450"/>
      <c r="C35" s="114" t="s">
        <v>224</v>
      </c>
      <c r="D35" s="113"/>
      <c r="E35" s="460" t="s">
        <v>61</v>
      </c>
      <c r="F35" s="461"/>
      <c r="G35" s="461"/>
      <c r="H35" s="461"/>
      <c r="I35" s="461"/>
      <c r="J35" s="462"/>
      <c r="K35" s="113"/>
      <c r="L35" s="85"/>
      <c r="M35" s="113"/>
      <c r="N35" s="444"/>
      <c r="O35" s="445"/>
      <c r="P35" s="445"/>
      <c r="Q35" s="445"/>
      <c r="R35" s="445"/>
      <c r="S35" s="445"/>
      <c r="T35" s="445"/>
      <c r="U35" s="445"/>
      <c r="V35" s="446"/>
    </row>
    <row r="36" spans="1:31" s="54" customFormat="1" ht="50.1" customHeight="1" thickBot="1">
      <c r="A36" s="113"/>
      <c r="B36" s="451"/>
      <c r="C36" s="114" t="s">
        <v>236</v>
      </c>
      <c r="D36" s="113"/>
      <c r="E36" s="460" t="s">
        <v>64</v>
      </c>
      <c r="F36" s="461"/>
      <c r="G36" s="461"/>
      <c r="H36" s="461"/>
      <c r="I36" s="461"/>
      <c r="J36" s="462"/>
      <c r="K36" s="113"/>
      <c r="L36" s="85"/>
      <c r="M36" s="113"/>
      <c r="N36" s="444"/>
      <c r="O36" s="445"/>
      <c r="P36" s="445"/>
      <c r="Q36" s="445"/>
      <c r="R36" s="445"/>
      <c r="S36" s="445"/>
      <c r="T36" s="445"/>
      <c r="U36" s="445"/>
      <c r="V36" s="446"/>
    </row>
    <row r="37" spans="1:31" ht="15" customHeight="1" thickBot="1">
      <c r="L37" s="119"/>
    </row>
    <row r="38" spans="1:31" s="54" customFormat="1" ht="50.1" customHeight="1" thickBot="1">
      <c r="A38" s="113"/>
      <c r="B38" s="438" t="s">
        <v>449</v>
      </c>
      <c r="C38" s="441" t="s">
        <v>246</v>
      </c>
      <c r="D38" s="113"/>
      <c r="E38" s="447" t="s">
        <v>67</v>
      </c>
      <c r="F38" s="448"/>
      <c r="G38" s="448"/>
      <c r="H38" s="448"/>
      <c r="I38" s="448"/>
      <c r="J38" s="449"/>
      <c r="K38" s="113"/>
      <c r="L38" s="85"/>
      <c r="M38" s="113"/>
      <c r="N38" s="444"/>
      <c r="O38" s="445"/>
      <c r="P38" s="445"/>
      <c r="Q38" s="445"/>
      <c r="R38" s="445"/>
      <c r="S38" s="445"/>
      <c r="T38" s="445"/>
      <c r="U38" s="445"/>
      <c r="V38" s="446"/>
    </row>
    <row r="39" spans="1:31" s="54" customFormat="1" ht="50.1" customHeight="1" thickBot="1">
      <c r="A39" s="113"/>
      <c r="B39" s="439"/>
      <c r="C39" s="442"/>
      <c r="D39" s="113"/>
      <c r="E39" s="447" t="s">
        <v>68</v>
      </c>
      <c r="F39" s="448"/>
      <c r="G39" s="448"/>
      <c r="H39" s="448"/>
      <c r="I39" s="448"/>
      <c r="J39" s="449"/>
      <c r="K39" s="113"/>
      <c r="L39" s="85"/>
      <c r="M39" s="113"/>
      <c r="N39" s="444"/>
      <c r="O39" s="445"/>
      <c r="P39" s="445"/>
      <c r="Q39" s="445"/>
      <c r="R39" s="445"/>
      <c r="S39" s="445"/>
      <c r="T39" s="445"/>
      <c r="U39" s="445"/>
      <c r="V39" s="446"/>
    </row>
    <row r="40" spans="1:31" s="54" customFormat="1" ht="50.1" customHeight="1" thickBot="1">
      <c r="A40" s="113"/>
      <c r="B40" s="440"/>
      <c r="C40" s="443"/>
      <c r="D40" s="113"/>
      <c r="E40" s="447" t="s">
        <v>69</v>
      </c>
      <c r="F40" s="448"/>
      <c r="G40" s="448"/>
      <c r="H40" s="448"/>
      <c r="I40" s="448"/>
      <c r="J40" s="449"/>
      <c r="K40" s="113"/>
      <c r="L40" s="85"/>
      <c r="M40" s="113"/>
      <c r="N40" s="444"/>
      <c r="O40" s="445"/>
      <c r="P40" s="445"/>
      <c r="Q40" s="445"/>
      <c r="R40" s="445"/>
      <c r="S40" s="445"/>
      <c r="T40" s="445"/>
      <c r="U40" s="445"/>
      <c r="V40" s="446"/>
    </row>
    <row r="41" spans="1:31" ht="15" customHeight="1" thickBot="1">
      <c r="L41" s="119"/>
    </row>
    <row r="42" spans="1:31" s="54" customFormat="1" ht="50.1" customHeight="1" thickBot="1">
      <c r="A42" s="113"/>
      <c r="B42" s="438" t="s">
        <v>450</v>
      </c>
      <c r="C42" s="441" t="s">
        <v>258</v>
      </c>
      <c r="D42" s="113"/>
      <c r="E42" s="447" t="s">
        <v>72</v>
      </c>
      <c r="F42" s="448"/>
      <c r="G42" s="448"/>
      <c r="H42" s="448"/>
      <c r="I42" s="448"/>
      <c r="J42" s="449"/>
      <c r="K42" s="113"/>
      <c r="L42" s="85"/>
      <c r="M42" s="113"/>
      <c r="N42" s="444"/>
      <c r="O42" s="445"/>
      <c r="P42" s="445"/>
      <c r="Q42" s="445"/>
      <c r="R42" s="445"/>
      <c r="S42" s="445"/>
      <c r="T42" s="445"/>
      <c r="U42" s="445"/>
      <c r="V42" s="446"/>
    </row>
    <row r="43" spans="1:31" s="54" customFormat="1" ht="50.1" customHeight="1" thickBot="1">
      <c r="A43" s="113"/>
      <c r="B43" s="440"/>
      <c r="C43" s="443"/>
      <c r="D43" s="113"/>
      <c r="E43" s="447" t="s">
        <v>73</v>
      </c>
      <c r="F43" s="448"/>
      <c r="G43" s="448"/>
      <c r="H43" s="448"/>
      <c r="I43" s="448"/>
      <c r="J43" s="449"/>
      <c r="K43" s="113"/>
      <c r="L43" s="85"/>
      <c r="M43" s="113"/>
      <c r="N43" s="444"/>
      <c r="O43" s="445"/>
      <c r="P43" s="445"/>
      <c r="Q43" s="445"/>
      <c r="R43" s="445"/>
      <c r="S43" s="445"/>
      <c r="T43" s="445"/>
      <c r="U43" s="445"/>
      <c r="V43" s="446"/>
    </row>
    <row r="44" spans="1:31" ht="15.75" thickBot="1"/>
    <row r="45" spans="1:31" s="41" customFormat="1" ht="150" customHeight="1">
      <c r="A45" s="120"/>
      <c r="B45" s="214" t="s">
        <v>551</v>
      </c>
      <c r="C45" s="429"/>
      <c r="D45" s="430"/>
      <c r="E45" s="430"/>
      <c r="F45" s="430"/>
      <c r="G45" s="430"/>
      <c r="H45" s="430"/>
      <c r="I45" s="430"/>
      <c r="J45" s="430"/>
      <c r="K45" s="430"/>
      <c r="L45" s="431"/>
      <c r="M45" s="121"/>
      <c r="N45" s="213" t="s">
        <v>478</v>
      </c>
      <c r="O45" s="432"/>
      <c r="P45" s="433"/>
      <c r="Q45" s="433"/>
      <c r="R45" s="433"/>
      <c r="S45" s="433"/>
      <c r="T45" s="433"/>
      <c r="U45" s="433"/>
      <c r="V45" s="434"/>
      <c r="W45" s="88"/>
      <c r="X45" s="88"/>
      <c r="Y45" s="88"/>
      <c r="Z45" s="88"/>
      <c r="AA45" s="88"/>
      <c r="AB45" s="88"/>
      <c r="AC45" s="88"/>
      <c r="AD45" s="88"/>
      <c r="AE45" s="88"/>
    </row>
    <row r="46" spans="1:31" s="41" customFormat="1" ht="15.75" thickBot="1">
      <c r="A46" s="120"/>
      <c r="B46" s="122"/>
      <c r="C46" s="123"/>
      <c r="D46" s="123"/>
      <c r="E46" s="123"/>
      <c r="F46" s="123"/>
      <c r="G46" s="123"/>
      <c r="H46" s="123"/>
      <c r="I46" s="123"/>
      <c r="J46" s="123"/>
      <c r="K46" s="123"/>
      <c r="L46" s="123"/>
      <c r="M46" s="123"/>
      <c r="N46" s="123"/>
      <c r="O46" s="124"/>
      <c r="P46" s="122"/>
      <c r="Q46" s="122"/>
      <c r="R46" s="122"/>
      <c r="S46" s="123"/>
      <c r="T46" s="123"/>
      <c r="U46" s="123"/>
      <c r="V46" s="123"/>
      <c r="W46" s="90"/>
      <c r="X46" s="90"/>
      <c r="Y46" s="90"/>
      <c r="Z46" s="90"/>
      <c r="AA46" s="90"/>
      <c r="AB46" s="90"/>
      <c r="AC46" s="90"/>
      <c r="AD46" s="90"/>
      <c r="AE46" s="90"/>
    </row>
    <row r="47" spans="1:31" s="41" customFormat="1" ht="80.099999999999994" customHeight="1" thickBot="1">
      <c r="A47" s="120"/>
      <c r="B47" s="452" t="s">
        <v>489</v>
      </c>
      <c r="C47" s="453"/>
      <c r="D47" s="125"/>
      <c r="E47" s="454"/>
      <c r="F47" s="455"/>
      <c r="G47" s="455"/>
      <c r="H47" s="455"/>
      <c r="I47" s="455"/>
      <c r="J47" s="455"/>
      <c r="K47" s="455"/>
      <c r="L47" s="455"/>
      <c r="M47" s="455"/>
      <c r="N47" s="455"/>
      <c r="O47" s="455"/>
      <c r="P47" s="455"/>
      <c r="Q47" s="455"/>
      <c r="R47" s="455"/>
      <c r="S47" s="455"/>
      <c r="T47" s="455"/>
      <c r="U47" s="455"/>
      <c r="V47" s="456"/>
      <c r="W47" s="91"/>
      <c r="X47" s="91"/>
      <c r="Y47" s="91"/>
      <c r="Z47" s="91"/>
      <c r="AA47" s="91"/>
      <c r="AB47" s="91"/>
      <c r="AC47" s="91"/>
      <c r="AD47" s="91"/>
      <c r="AE47" s="91"/>
    </row>
    <row r="48" spans="1:31" s="41" customFormat="1" ht="15.75" thickBot="1">
      <c r="A48" s="120"/>
      <c r="B48" s="126"/>
      <c r="C48" s="122"/>
      <c r="D48" s="122"/>
      <c r="E48" s="122"/>
      <c r="F48" s="122"/>
      <c r="G48" s="122"/>
      <c r="H48" s="122"/>
      <c r="I48" s="122"/>
      <c r="J48" s="122"/>
      <c r="K48" s="122"/>
      <c r="L48" s="122"/>
      <c r="M48" s="122"/>
      <c r="N48" s="122"/>
      <c r="O48" s="122"/>
      <c r="P48" s="122"/>
      <c r="Q48" s="122"/>
      <c r="R48" s="122"/>
      <c r="S48" s="122"/>
      <c r="T48" s="122"/>
      <c r="U48" s="122"/>
      <c r="V48" s="122"/>
      <c r="W48" s="89"/>
      <c r="X48" s="89"/>
      <c r="Y48" s="89"/>
      <c r="Z48" s="89"/>
      <c r="AA48" s="89"/>
      <c r="AB48" s="89"/>
      <c r="AC48" s="89"/>
      <c r="AD48" s="89"/>
      <c r="AE48" s="89"/>
    </row>
    <row r="49" spans="1:31" s="41" customFormat="1" ht="80.099999999999994" customHeight="1" thickBot="1">
      <c r="A49" s="120"/>
      <c r="B49" s="424" t="s">
        <v>409</v>
      </c>
      <c r="C49" s="425"/>
      <c r="D49" s="125"/>
      <c r="E49" s="426"/>
      <c r="F49" s="427"/>
      <c r="G49" s="427"/>
      <c r="H49" s="427"/>
      <c r="I49" s="427"/>
      <c r="J49" s="427"/>
      <c r="K49" s="427"/>
      <c r="L49" s="427"/>
      <c r="M49" s="427"/>
      <c r="N49" s="427"/>
      <c r="O49" s="427"/>
      <c r="P49" s="427"/>
      <c r="Q49" s="427"/>
      <c r="R49" s="427"/>
      <c r="S49" s="427"/>
      <c r="T49" s="427"/>
      <c r="U49" s="427"/>
      <c r="V49" s="428"/>
      <c r="W49" s="91"/>
      <c r="X49" s="91"/>
      <c r="Y49" s="91"/>
      <c r="Z49" s="91"/>
      <c r="AA49" s="91"/>
      <c r="AB49" s="91"/>
      <c r="AC49" s="91"/>
      <c r="AD49" s="91"/>
      <c r="AE49" s="91"/>
    </row>
    <row r="50" spans="1:31" s="41" customFormat="1">
      <c r="A50" s="120"/>
      <c r="B50" s="120"/>
      <c r="C50" s="120"/>
      <c r="D50" s="120"/>
      <c r="E50" s="120"/>
      <c r="F50" s="120"/>
      <c r="G50" s="120"/>
      <c r="H50" s="120"/>
      <c r="I50" s="120"/>
      <c r="J50" s="120"/>
      <c r="K50" s="120"/>
      <c r="L50" s="120"/>
      <c r="M50" s="120"/>
      <c r="N50" s="120"/>
      <c r="O50" s="120"/>
      <c r="P50" s="120"/>
      <c r="Q50" s="120"/>
      <c r="R50" s="120"/>
      <c r="S50" s="120"/>
      <c r="T50" s="120"/>
      <c r="U50" s="120"/>
      <c r="V50" s="120"/>
    </row>
    <row r="51" spans="1:31" s="41" customFormat="1">
      <c r="A51" s="120"/>
      <c r="B51" s="120"/>
      <c r="C51" s="120"/>
      <c r="D51" s="120"/>
      <c r="E51" s="120"/>
      <c r="F51" s="120"/>
      <c r="G51" s="120"/>
      <c r="H51" s="120"/>
      <c r="I51" s="120"/>
      <c r="J51" s="120"/>
      <c r="K51" s="120"/>
      <c r="L51" s="120"/>
      <c r="M51" s="120"/>
      <c r="N51" s="120"/>
      <c r="O51" s="120"/>
      <c r="P51" s="120"/>
      <c r="Q51" s="120"/>
      <c r="R51" s="120"/>
      <c r="S51" s="120"/>
      <c r="T51" s="120"/>
      <c r="U51" s="120"/>
      <c r="V51" s="120"/>
    </row>
  </sheetData>
  <sheetProtection password="E2D6" sheet="1" objects="1" scenarios="1" selectLockedCells="1"/>
  <mergeCells count="85">
    <mergeCell ref="B8:E8"/>
    <mergeCell ref="C3:H3"/>
    <mergeCell ref="J3:L3"/>
    <mergeCell ref="N3:P3"/>
    <mergeCell ref="R3:U3"/>
    <mergeCell ref="C5:E5"/>
    <mergeCell ref="G5:J5"/>
    <mergeCell ref="L5:P5"/>
    <mergeCell ref="R5:U5"/>
    <mergeCell ref="B10:B14"/>
    <mergeCell ref="E10:J10"/>
    <mergeCell ref="N10:V10"/>
    <mergeCell ref="E11:J11"/>
    <mergeCell ref="N11:V11"/>
    <mergeCell ref="C12:C14"/>
    <mergeCell ref="E12:J12"/>
    <mergeCell ref="N12:V12"/>
    <mergeCell ref="E13:J13"/>
    <mergeCell ref="N13:V13"/>
    <mergeCell ref="E14:J14"/>
    <mergeCell ref="N14:V14"/>
    <mergeCell ref="B16:B20"/>
    <mergeCell ref="E16:J16"/>
    <mergeCell ref="N16:V16"/>
    <mergeCell ref="E17:J17"/>
    <mergeCell ref="N17:V17"/>
    <mergeCell ref="E18:J18"/>
    <mergeCell ref="N18:V18"/>
    <mergeCell ref="E19:J19"/>
    <mergeCell ref="N19:V19"/>
    <mergeCell ref="E20:J20"/>
    <mergeCell ref="N20:V20"/>
    <mergeCell ref="B27:B36"/>
    <mergeCell ref="E34:J34"/>
    <mergeCell ref="N34:V34"/>
    <mergeCell ref="B22:B25"/>
    <mergeCell ref="C22:C24"/>
    <mergeCell ref="E22:J22"/>
    <mergeCell ref="N22:V22"/>
    <mergeCell ref="E23:J23"/>
    <mergeCell ref="N23:V23"/>
    <mergeCell ref="E24:J24"/>
    <mergeCell ref="N24:V24"/>
    <mergeCell ref="E25:J25"/>
    <mergeCell ref="N25:V25"/>
    <mergeCell ref="N30:V30"/>
    <mergeCell ref="E32:J32"/>
    <mergeCell ref="N32:V32"/>
    <mergeCell ref="E40:J40"/>
    <mergeCell ref="N40:V40"/>
    <mergeCell ref="B42:B43"/>
    <mergeCell ref="C42:C43"/>
    <mergeCell ref="E42:J42"/>
    <mergeCell ref="N42:V42"/>
    <mergeCell ref="E43:J43"/>
    <mergeCell ref="N43:V43"/>
    <mergeCell ref="B38:B40"/>
    <mergeCell ref="C38:C40"/>
    <mergeCell ref="E38:J38"/>
    <mergeCell ref="N38:V38"/>
    <mergeCell ref="E39:J39"/>
    <mergeCell ref="N39:V39"/>
    <mergeCell ref="E27:J27"/>
    <mergeCell ref="N27:V27"/>
    <mergeCell ref="C28:C31"/>
    <mergeCell ref="E28:J28"/>
    <mergeCell ref="C32:C33"/>
    <mergeCell ref="E31:J31"/>
    <mergeCell ref="N31:V31"/>
    <mergeCell ref="N33:V33"/>
    <mergeCell ref="E33:J33"/>
    <mergeCell ref="E35:J35"/>
    <mergeCell ref="N35:V35"/>
    <mergeCell ref="E36:J36"/>
    <mergeCell ref="N36:V36"/>
    <mergeCell ref="N28:V28"/>
    <mergeCell ref="E29:J29"/>
    <mergeCell ref="N29:V29"/>
    <mergeCell ref="E30:J30"/>
    <mergeCell ref="B49:C49"/>
    <mergeCell ref="E49:V49"/>
    <mergeCell ref="B47:C47"/>
    <mergeCell ref="E47:V47"/>
    <mergeCell ref="C45:L45"/>
    <mergeCell ref="O45:V45"/>
  </mergeCells>
  <conditionalFormatting sqref="L27:L36">
    <cfRule type="cellIs" dxfId="272" priority="36" operator="equal">
      <formula>"M_C"</formula>
    </cfRule>
    <cfRule type="cellIs" dxfId="271" priority="37" operator="equal">
      <formula>"T_B_M"</formula>
    </cfRule>
    <cfRule type="cellIs" dxfId="270" priority="38" operator="equal">
      <formula>"M_S"</formula>
    </cfRule>
    <cfRule type="cellIs" dxfId="269" priority="39" operator="equal">
      <formula>"M_I"</formula>
    </cfRule>
  </conditionalFormatting>
  <conditionalFormatting sqref="G15:H15 G21:H21 G26:H26">
    <cfRule type="cellIs" dxfId="268" priority="34" operator="equal">
      <formula>"AUTO"</formula>
    </cfRule>
    <cfRule type="cellIs" dxfId="267" priority="35" operator="equal">
      <formula>"VISITE"</formula>
    </cfRule>
  </conditionalFormatting>
  <conditionalFormatting sqref="L10:L14">
    <cfRule type="cellIs" dxfId="266" priority="30" operator="equal">
      <formula>"M_C"</formula>
    </cfRule>
    <cfRule type="cellIs" dxfId="265" priority="31" operator="equal">
      <formula>"T_B_M"</formula>
    </cfRule>
    <cfRule type="cellIs" dxfId="264" priority="32" operator="equal">
      <formula>"M_S"</formula>
    </cfRule>
    <cfRule type="cellIs" dxfId="263" priority="33" operator="equal">
      <formula>"M_I"</formula>
    </cfRule>
  </conditionalFormatting>
  <conditionalFormatting sqref="L16:L20">
    <cfRule type="cellIs" dxfId="262" priority="26" operator="equal">
      <formula>"M_C"</formula>
    </cfRule>
    <cfRule type="cellIs" dxfId="261" priority="27" operator="equal">
      <formula>"T_B_M"</formula>
    </cfRule>
    <cfRule type="cellIs" dxfId="260" priority="28" operator="equal">
      <formula>"M_S"</formula>
    </cfRule>
    <cfRule type="cellIs" dxfId="259" priority="29" operator="equal">
      <formula>"M_I"</formula>
    </cfRule>
  </conditionalFormatting>
  <conditionalFormatting sqref="L22:L25">
    <cfRule type="cellIs" dxfId="258" priority="22" operator="equal">
      <formula>"M_C"</formula>
    </cfRule>
    <cfRule type="cellIs" dxfId="257" priority="23" operator="equal">
      <formula>"T_B_M"</formula>
    </cfRule>
    <cfRule type="cellIs" dxfId="256" priority="24" operator="equal">
      <formula>"M_S"</formula>
    </cfRule>
    <cfRule type="cellIs" dxfId="255" priority="25" operator="equal">
      <formula>"M_I"</formula>
    </cfRule>
  </conditionalFormatting>
  <conditionalFormatting sqref="L32:L36">
    <cfRule type="cellIs" dxfId="254" priority="18" operator="equal">
      <formula>"M_C"</formula>
    </cfRule>
    <cfRule type="cellIs" dxfId="253" priority="19" operator="equal">
      <formula>"T_B_M"</formula>
    </cfRule>
    <cfRule type="cellIs" dxfId="252" priority="20" operator="equal">
      <formula>"M_S"</formula>
    </cfRule>
    <cfRule type="cellIs" dxfId="251" priority="21" operator="equal">
      <formula>"M_I"</formula>
    </cfRule>
  </conditionalFormatting>
  <conditionalFormatting sqref="L38:L40">
    <cfRule type="cellIs" dxfId="250" priority="14" operator="equal">
      <formula>"M_C"</formula>
    </cfRule>
    <cfRule type="cellIs" dxfId="249" priority="15" operator="equal">
      <formula>"T_B_M"</formula>
    </cfRule>
    <cfRule type="cellIs" dxfId="248" priority="16" operator="equal">
      <formula>"M_S"</formula>
    </cfRule>
    <cfRule type="cellIs" dxfId="247" priority="17" operator="equal">
      <formula>"M_I"</formula>
    </cfRule>
  </conditionalFormatting>
  <conditionalFormatting sqref="L42:L43">
    <cfRule type="cellIs" dxfId="246" priority="10" operator="equal">
      <formula>"M_C"</formula>
    </cfRule>
    <cfRule type="cellIs" dxfId="245" priority="11" operator="equal">
      <formula>"T_B_M"</formula>
    </cfRule>
    <cfRule type="cellIs" dxfId="244" priority="12" operator="equal">
      <formula>"M_S"</formula>
    </cfRule>
    <cfRule type="cellIs" dxfId="243" priority="13" operator="equal">
      <formula>"M_I"</formula>
    </cfRule>
  </conditionalFormatting>
  <conditionalFormatting sqref="N3:P3">
    <cfRule type="cellIs" dxfId="242" priority="8" operator="equal">
      <formula>"AUTO_POS"</formula>
    </cfRule>
    <cfRule type="cellIs" dxfId="241" priority="9" operator="equal">
      <formula>"VISITE"</formula>
    </cfRule>
  </conditionalFormatting>
  <conditionalFormatting sqref="L10:L43">
    <cfRule type="cellIs" dxfId="240" priority="4" operator="equal">
      <formula>"TBM"</formula>
    </cfRule>
  </conditionalFormatting>
  <conditionalFormatting sqref="C45">
    <cfRule type="cellIs" dxfId="239" priority="1" operator="equal">
      <formula>"C3"</formula>
    </cfRule>
    <cfRule type="cellIs" dxfId="238" priority="2" operator="equal">
      <formula>"C2"</formula>
    </cfRule>
    <cfRule type="cellIs" dxfId="237" priority="3" operator="equal">
      <formula>"C1"</formula>
    </cfRule>
  </conditionalFormatting>
  <dataValidations count="1">
    <dataValidation type="list" allowBlank="1" showInputMessage="1" showErrorMessage="1" sqref="L10:L14 L16:L20 L22:L25 L27:L36 L38:L40 L42:L43" xr:uid="{00000000-0002-0000-0C00-000000000000}">
      <formula1>L_NIVEAUX</formula1>
    </dataValidation>
  </dataValidations>
  <hyperlinks>
    <hyperlink ref="B8:E8" location="DESCRIPTEURS!A1" display="ACCES AUX DESCRIPTEURS"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3"/>
  <dimension ref="A1:AL165"/>
  <sheetViews>
    <sheetView zoomScale="70" zoomScaleNormal="70" workbookViewId="0">
      <pane xSplit="5" ySplit="6" topLeftCell="F7" activePane="bottomRight" state="frozen"/>
      <selection pane="topRight" activeCell="F1" sqref="F1"/>
      <selection pane="bottomLeft" activeCell="A17" sqref="A17"/>
      <selection pane="bottomRight" activeCell="D4" sqref="D4:E4"/>
    </sheetView>
  </sheetViews>
  <sheetFormatPr baseColWidth="10" defaultColWidth="11.42578125" defaultRowHeight="15"/>
  <cols>
    <col min="1" max="1" width="4.85546875" style="92" customWidth="1"/>
    <col min="2" max="2" width="6.28515625" style="92" customWidth="1"/>
    <col min="3" max="3" width="1.7109375" style="92" customWidth="1"/>
    <col min="4" max="4" width="12.42578125" style="168" customWidth="1"/>
    <col min="5" max="5" width="15.85546875" style="168" customWidth="1"/>
    <col min="6" max="6" width="2.140625" style="92" customWidth="1"/>
    <col min="7" max="7" width="11.42578125" style="92"/>
    <col min="8" max="8" width="5.7109375" style="92" customWidth="1"/>
    <col min="9" max="36" width="4.7109375" style="92" customWidth="1"/>
    <col min="37" max="37" width="11.42578125" style="92"/>
    <col min="38" max="16384" width="11.42578125" style="12"/>
  </cols>
  <sheetData>
    <row r="1" spans="2:38" ht="27" thickBot="1">
      <c r="D1" s="526" t="s">
        <v>488</v>
      </c>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8"/>
      <c r="AK1" s="168"/>
      <c r="AL1" s="127"/>
    </row>
    <row r="2" spans="2:38" ht="15.75" thickBot="1">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row>
    <row r="3" spans="2:38" ht="15.75">
      <c r="D3" s="531" t="s">
        <v>397</v>
      </c>
      <c r="E3" s="532"/>
      <c r="F3" s="116"/>
      <c r="G3" s="116"/>
      <c r="H3" s="529" t="s">
        <v>3</v>
      </c>
      <c r="I3" s="529"/>
      <c r="J3" s="529"/>
      <c r="K3" s="529"/>
      <c r="L3" s="529"/>
      <c r="M3" s="530" t="s">
        <v>9</v>
      </c>
      <c r="N3" s="530"/>
      <c r="O3" s="530"/>
      <c r="P3" s="530"/>
      <c r="Q3" s="530"/>
      <c r="R3" s="529" t="s">
        <v>14</v>
      </c>
      <c r="S3" s="529"/>
      <c r="T3" s="529"/>
      <c r="U3" s="529"/>
      <c r="V3" s="530" t="s">
        <v>21</v>
      </c>
      <c r="W3" s="530"/>
      <c r="X3" s="530"/>
      <c r="Y3" s="530"/>
      <c r="Z3" s="530"/>
      <c r="AA3" s="530"/>
      <c r="AB3" s="530"/>
      <c r="AC3" s="530"/>
      <c r="AD3" s="530"/>
      <c r="AE3" s="530"/>
      <c r="AF3" s="529" t="s">
        <v>24</v>
      </c>
      <c r="AG3" s="529"/>
      <c r="AH3" s="529"/>
      <c r="AI3" s="530" t="s">
        <v>28</v>
      </c>
      <c r="AJ3" s="530"/>
      <c r="AK3" s="169"/>
      <c r="AL3" s="128"/>
    </row>
    <row r="4" spans="2:38" ht="15" customHeight="1" thickBot="1">
      <c r="D4" s="533" t="s">
        <v>399</v>
      </c>
      <c r="E4" s="534"/>
      <c r="F4" s="158"/>
      <c r="G4" s="158"/>
      <c r="H4" s="170" t="s">
        <v>78</v>
      </c>
      <c r="I4" s="170" t="s">
        <v>86</v>
      </c>
      <c r="J4" s="524" t="s">
        <v>92</v>
      </c>
      <c r="K4" s="524"/>
      <c r="L4" s="524"/>
      <c r="M4" s="171" t="s">
        <v>102</v>
      </c>
      <c r="N4" s="171" t="s">
        <v>108</v>
      </c>
      <c r="O4" s="171" t="s">
        <v>114</v>
      </c>
      <c r="P4" s="171" t="s">
        <v>120</v>
      </c>
      <c r="Q4" s="171" t="s">
        <v>128</v>
      </c>
      <c r="R4" s="524" t="s">
        <v>136</v>
      </c>
      <c r="S4" s="524"/>
      <c r="T4" s="524"/>
      <c r="U4" s="170" t="s">
        <v>146</v>
      </c>
      <c r="V4" s="171" t="s">
        <v>158</v>
      </c>
      <c r="W4" s="525" t="s">
        <v>182</v>
      </c>
      <c r="X4" s="525"/>
      <c r="Y4" s="525"/>
      <c r="Z4" s="525"/>
      <c r="AA4" s="525" t="s">
        <v>206</v>
      </c>
      <c r="AB4" s="525"/>
      <c r="AC4" s="171" t="s">
        <v>216</v>
      </c>
      <c r="AD4" s="171" t="s">
        <v>224</v>
      </c>
      <c r="AE4" s="171" t="s">
        <v>236</v>
      </c>
      <c r="AF4" s="524" t="s">
        <v>246</v>
      </c>
      <c r="AG4" s="524"/>
      <c r="AH4" s="524"/>
      <c r="AI4" s="525" t="s">
        <v>258</v>
      </c>
      <c r="AJ4" s="525"/>
      <c r="AK4" s="172"/>
      <c r="AL4" s="129"/>
    </row>
    <row r="5" spans="2:38">
      <c r="D5" s="173"/>
      <c r="E5" s="173"/>
      <c r="F5" s="120"/>
      <c r="G5" s="120"/>
      <c r="H5" s="174" t="s">
        <v>392</v>
      </c>
      <c r="I5" s="174" t="s">
        <v>392</v>
      </c>
      <c r="J5" s="174" t="s">
        <v>392</v>
      </c>
      <c r="K5" s="174" t="s">
        <v>393</v>
      </c>
      <c r="L5" s="174" t="s">
        <v>394</v>
      </c>
      <c r="M5" s="175" t="s">
        <v>392</v>
      </c>
      <c r="N5" s="175" t="s">
        <v>392</v>
      </c>
      <c r="O5" s="175" t="s">
        <v>392</v>
      </c>
      <c r="P5" s="175" t="s">
        <v>392</v>
      </c>
      <c r="Q5" s="175" t="s">
        <v>392</v>
      </c>
      <c r="R5" s="174" t="s">
        <v>392</v>
      </c>
      <c r="S5" s="174" t="s">
        <v>393</v>
      </c>
      <c r="T5" s="174" t="s">
        <v>394</v>
      </c>
      <c r="U5" s="174" t="s">
        <v>392</v>
      </c>
      <c r="V5" s="175" t="s">
        <v>392</v>
      </c>
      <c r="W5" s="175" t="s">
        <v>392</v>
      </c>
      <c r="X5" s="175" t="s">
        <v>393</v>
      </c>
      <c r="Y5" s="175" t="s">
        <v>394</v>
      </c>
      <c r="Z5" s="175" t="s">
        <v>395</v>
      </c>
      <c r="AA5" s="175" t="s">
        <v>392</v>
      </c>
      <c r="AB5" s="175" t="s">
        <v>393</v>
      </c>
      <c r="AC5" s="175" t="s">
        <v>392</v>
      </c>
      <c r="AD5" s="175" t="s">
        <v>392</v>
      </c>
      <c r="AE5" s="175" t="s">
        <v>392</v>
      </c>
      <c r="AF5" s="174" t="s">
        <v>392</v>
      </c>
      <c r="AG5" s="174" t="s">
        <v>393</v>
      </c>
      <c r="AH5" s="174" t="s">
        <v>394</v>
      </c>
      <c r="AI5" s="175" t="s">
        <v>392</v>
      </c>
      <c r="AJ5" s="175" t="s">
        <v>393</v>
      </c>
    </row>
    <row r="6" spans="2:38" ht="15.75" thickBot="1">
      <c r="D6" s="173"/>
      <c r="E6" s="173"/>
      <c r="F6" s="120"/>
      <c r="G6" s="120"/>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row>
    <row r="7" spans="2:38" ht="15.75" thickBot="1">
      <c r="B7" s="479" t="s">
        <v>476</v>
      </c>
      <c r="D7" s="482" t="str">
        <f>IF(INFORMATIONS!C30&lt;&gt;"",INFORMATIONS!C30,"")</f>
        <v/>
      </c>
      <c r="E7" s="482"/>
      <c r="F7" s="120"/>
      <c r="G7" s="176" t="s">
        <v>390</v>
      </c>
      <c r="H7" s="31" t="str">
        <f>IF(TA_1!$L$10&lt;&gt;"",TA_1!$L$10,"")</f>
        <v/>
      </c>
      <c r="I7" s="31" t="str">
        <f>IF(TA_1!$L$11&lt;&gt;"",TA_1!$L$11,"")</f>
        <v/>
      </c>
      <c r="J7" s="31" t="str">
        <f>IF(TA_1!$L$12&lt;&gt;"",TA_1!$L$12,"")</f>
        <v/>
      </c>
      <c r="K7" s="31" t="str">
        <f>IF(TA_1!$L$13&lt;&gt;"",TA_1!$L$13,"")</f>
        <v/>
      </c>
      <c r="L7" s="31" t="str">
        <f>IF(TA_1!$L$14&lt;&gt;"",TA_1!$L$14,"")</f>
        <v/>
      </c>
      <c r="M7" s="31" t="str">
        <f>IF(TA_1!$L$16&lt;&gt;"",TA_1!$L$16,"")</f>
        <v/>
      </c>
      <c r="N7" s="31" t="str">
        <f>IF(TA_1!$L$17&lt;&gt;"",TA_1!$L$17,"")</f>
        <v/>
      </c>
      <c r="O7" s="31" t="str">
        <f>IF(TA_1!$L$18&lt;&gt;"",TA_1!$L$18,"")</f>
        <v/>
      </c>
      <c r="P7" s="31" t="str">
        <f>IF(TA_1!$L$19&lt;&gt;"",TA_1!$L$19,"")</f>
        <v/>
      </c>
      <c r="Q7" s="31" t="str">
        <f>IF(TA_1!$L$20&lt;&gt;"",TA_1!$L$20,"")</f>
        <v/>
      </c>
      <c r="R7" s="31" t="str">
        <f>IF(TA_1!$L$22&lt;&gt;"",TA_1!$L$22,"")</f>
        <v/>
      </c>
      <c r="S7" s="31" t="str">
        <f>IF(TA_1!$L$23&lt;&gt;"",TA_1!$L$23,"")</f>
        <v/>
      </c>
      <c r="T7" s="31" t="str">
        <f>IF(TA_1!$L$24&lt;&gt;"",TA_1!$L$24,"")</f>
        <v/>
      </c>
      <c r="U7" s="31" t="str">
        <f>IF(TA_1!$L$25&lt;&gt;"",TA_1!$L$25,"")</f>
        <v/>
      </c>
      <c r="V7" s="31" t="str">
        <f>IF(TA_1!$L$27&lt;&gt;"",TA_1!$L$27,"")</f>
        <v/>
      </c>
      <c r="W7" s="31" t="str">
        <f>IF(TA_1!$L$28&lt;&gt;"",TA_1!$L$28,"")</f>
        <v/>
      </c>
      <c r="X7" s="31" t="str">
        <f>IF(TA_1!$L$29&lt;&gt;"",TA_1!$L$29,"")</f>
        <v/>
      </c>
      <c r="Y7" s="31" t="str">
        <f>IF(TA_1!$L$30&lt;&gt;"",TA_1!$L$30,"")</f>
        <v/>
      </c>
      <c r="Z7" s="31" t="str">
        <f>IF(TA_1!$L$31&lt;&gt;"",TA_1!$L$31,"")</f>
        <v/>
      </c>
      <c r="AA7" s="31" t="str">
        <f>IF(TA_1!$L$32&lt;&gt;"",TA_1!$L$32,"")</f>
        <v/>
      </c>
      <c r="AB7" s="31" t="str">
        <f>IF(TA_1!$L$33&lt;&gt;"",TA_1!$L$33,"")</f>
        <v/>
      </c>
      <c r="AC7" s="31" t="str">
        <f>IF(TA_1!$L$34&lt;&gt;"",TA_1!$L$34,"")</f>
        <v/>
      </c>
      <c r="AD7" s="31" t="str">
        <f>IF(TA_1!$L$35&lt;&gt;"",TA_1!$L$35,"")</f>
        <v/>
      </c>
      <c r="AE7" s="31" t="str">
        <f>IF(TA_1!$L$36&lt;&gt;"",TA_1!$L$36,"")</f>
        <v/>
      </c>
      <c r="AF7" s="31" t="str">
        <f>IF(TA_1!$L$38&lt;&gt;"",TA_1!$L$38,"")</f>
        <v/>
      </c>
      <c r="AG7" s="31" t="str">
        <f>IF(TA_1!$L$39&lt;&gt;"",TA_1!$L$39,"")</f>
        <v/>
      </c>
      <c r="AH7" s="31" t="str">
        <f>IF(TA_1!$L$40&lt;&gt;"",TA_1!$L$40,"")</f>
        <v/>
      </c>
      <c r="AI7" s="31" t="str">
        <f>IF(TA_1!$L$42&lt;&gt;"",TA_1!$L$42,"")</f>
        <v/>
      </c>
      <c r="AJ7" s="31" t="str">
        <f>IF(TA_1!$L$43&lt;&gt;"",TA_1!$L$43,"")</f>
        <v/>
      </c>
    </row>
    <row r="8" spans="2:38">
      <c r="B8" s="480"/>
      <c r="D8" s="482"/>
      <c r="E8" s="482"/>
      <c r="F8" s="120"/>
      <c r="G8" s="177" t="s">
        <v>391</v>
      </c>
      <c r="H8" s="31" t="str">
        <f>IF(TA_1!$N$10&lt;&gt;"","O","")</f>
        <v/>
      </c>
      <c r="I8" s="31" t="str">
        <f>IF(TA_1!$N$11&lt;&gt;"","O","")</f>
        <v/>
      </c>
      <c r="J8" s="31" t="str">
        <f>IF(TA_1!$N$12&lt;&gt;"","O","")</f>
        <v/>
      </c>
      <c r="K8" s="31" t="str">
        <f>IF(TA_1!$N$13&lt;&gt;"","O","")</f>
        <v/>
      </c>
      <c r="L8" s="31" t="str">
        <f>IF(TA_1!$N$14&lt;&gt;"","O","")</f>
        <v/>
      </c>
      <c r="M8" s="31" t="str">
        <f>IF(TA_1!$N$16&lt;&gt;"","O","")</f>
        <v/>
      </c>
      <c r="N8" s="31" t="str">
        <f>IF(TA_1!$N$17&lt;&gt;"","O","")</f>
        <v/>
      </c>
      <c r="O8" s="31" t="str">
        <f>IF(TA_1!$N$18&lt;&gt;"","O","")</f>
        <v/>
      </c>
      <c r="P8" s="31" t="str">
        <f>IF(TA_1!$N$19&lt;&gt;"","O","")</f>
        <v/>
      </c>
      <c r="Q8" s="31" t="str">
        <f>IF(TA_1!$N$20&lt;&gt;"","O","")</f>
        <v/>
      </c>
      <c r="R8" s="31" t="str">
        <f>IF(TA_1!$N$22&lt;&gt;"","O","")</f>
        <v/>
      </c>
      <c r="S8" s="31" t="str">
        <f>IF(TA_1!$N$23&lt;&gt;"","O","")</f>
        <v/>
      </c>
      <c r="T8" s="31" t="str">
        <f>IF(TA_1!$N$24&lt;&gt;"","O","")</f>
        <v/>
      </c>
      <c r="U8" s="31" t="str">
        <f>IF(TA_1!$N$25&lt;&gt;"","O","")</f>
        <v/>
      </c>
      <c r="V8" s="31" t="str">
        <f>IF(TA_1!$N$27&lt;&gt;"","O","")</f>
        <v/>
      </c>
      <c r="W8" s="31" t="str">
        <f>IF(TA_1!$N$28&lt;&gt;"","O","")</f>
        <v/>
      </c>
      <c r="X8" s="31" t="str">
        <f>IF(TA_1!$N$29&lt;&gt;"","O","")</f>
        <v/>
      </c>
      <c r="Y8" s="31" t="str">
        <f>IF(TA_1!$N$30&lt;&gt;"","O","")</f>
        <v/>
      </c>
      <c r="Z8" s="31" t="str">
        <f>IF(TA_1!$N$31&lt;&gt;"","O","")</f>
        <v/>
      </c>
      <c r="AA8" s="31" t="str">
        <f>IF(TA_1!$N$32&lt;&gt;"","O","")</f>
        <v/>
      </c>
      <c r="AB8" s="31" t="str">
        <f>IF(TA_1!$N$33&lt;&gt;"","O","")</f>
        <v/>
      </c>
      <c r="AC8" s="31" t="str">
        <f>IF(TA_1!$N$34&lt;&gt;"","O","")</f>
        <v/>
      </c>
      <c r="AD8" s="31" t="str">
        <f>IF(TA_1!$N$35&lt;&gt;"","O","")</f>
        <v/>
      </c>
      <c r="AE8" s="31" t="str">
        <f>IF(TA_1!$N$36&lt;&gt;"","O","")</f>
        <v/>
      </c>
      <c r="AF8" s="31" t="str">
        <f>IF(TA_1!$N$38&lt;&gt;"","O","")</f>
        <v/>
      </c>
      <c r="AG8" s="31" t="str">
        <f>IF(TA_1!$N$39&lt;&gt;"","O","")</f>
        <v/>
      </c>
      <c r="AH8" s="31" t="str">
        <f>IF(TA_1!$N$40&lt;&gt;"","O","")</f>
        <v/>
      </c>
      <c r="AI8" s="31" t="str">
        <f>IF(TA_1!$N$42&lt;&gt;"","O","")</f>
        <v/>
      </c>
      <c r="AJ8" s="31" t="str">
        <f>IF(TA_1!$N$43&lt;&gt;"","O","")</f>
        <v/>
      </c>
    </row>
    <row r="9" spans="2:38" ht="5.0999999999999996" customHeight="1" thickBot="1">
      <c r="B9" s="480"/>
      <c r="D9" s="178"/>
      <c r="E9" s="178"/>
      <c r="F9" s="120"/>
      <c r="G9" s="179"/>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row>
    <row r="10" spans="2:38" ht="30" customHeight="1" thickBot="1">
      <c r="B10" s="480"/>
      <c r="D10" s="467" t="str">
        <f>IF(INFORMATIONS!B34="VISITE","VISITE",IF(INFORMATIONS!B35="AUTO_POS","AUTO_POS",""))</f>
        <v/>
      </c>
      <c r="E10" s="467"/>
      <c r="F10" s="120"/>
      <c r="G10" s="483" t="s">
        <v>358</v>
      </c>
      <c r="H10" s="486" t="str">
        <f>IF(G10&lt;&gt;"",VLOOKUP(G10,TABLE_COM,12,FALSE),"")</f>
        <v>Respecte et fait respecter les principes d’égalité, de neutralité, de laïcité, d’équité, de tolérance, de refus de toutes discriminations</v>
      </c>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8"/>
    </row>
    <row r="11" spans="2:38" ht="30" customHeight="1">
      <c r="B11" s="480"/>
      <c r="D11" s="467" t="str">
        <f>IF(INFORMATIONS!C34&lt;&gt;"",INFORMATIONS!C34,"")</f>
        <v/>
      </c>
      <c r="E11" s="467"/>
      <c r="F11" s="120"/>
      <c r="G11" s="484"/>
      <c r="H11" s="489" t="str">
        <f>IF(OR(($D$4=""),($D$4="PAR_COMPETENCE")),IF(G10&lt;&gt;"",IF(VLOOKUP(G10,TABLE_COM,2,FALSE)&lt;&gt;0,VLOOKUP(G10,TABLE_COM,2,FALSE),"")),IF(COMMENTAIRES!C$40&lt;&gt;"",COMMENTAIRES!C$40,""))</f>
        <v/>
      </c>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1"/>
    </row>
    <row r="12" spans="2:38" ht="30" customHeight="1">
      <c r="B12" s="480"/>
      <c r="D12" s="467" t="str">
        <f>IF(INFORMATIONS!D34&lt;&gt;"",INFORMATIONS!D34,"")</f>
        <v/>
      </c>
      <c r="E12" s="467"/>
      <c r="F12" s="120"/>
      <c r="G12" s="484"/>
      <c r="H12" s="492"/>
      <c r="I12" s="493"/>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c r="AG12" s="493"/>
      <c r="AH12" s="493"/>
      <c r="AI12" s="493"/>
      <c r="AJ12" s="494"/>
    </row>
    <row r="13" spans="2:38" ht="50.1" customHeight="1" thickBot="1">
      <c r="B13" s="480"/>
      <c r="D13" s="178"/>
      <c r="E13" s="178"/>
      <c r="F13" s="120"/>
      <c r="G13" s="485"/>
      <c r="H13" s="495"/>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7"/>
    </row>
    <row r="14" spans="2:38" ht="5.0999999999999996" customHeight="1" thickBot="1">
      <c r="B14" s="480"/>
      <c r="D14" s="178"/>
      <c r="E14" s="178"/>
      <c r="F14" s="120"/>
      <c r="G14" s="179"/>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row>
    <row r="15" spans="2:38" ht="24.95" customHeight="1">
      <c r="B15" s="480"/>
      <c r="D15" s="498" t="str">
        <f>IF(INFORMATIONS!C31&lt;&gt;"",INFORMATIONS!C31,"")</f>
        <v/>
      </c>
      <c r="E15" s="498"/>
      <c r="F15" s="120"/>
      <c r="G15" s="521" t="s">
        <v>551</v>
      </c>
      <c r="H15" s="503" t="str">
        <f>IF(TA_1!C45&lt;&gt;"",TA_1!C45,"")</f>
        <v/>
      </c>
      <c r="I15" s="503"/>
      <c r="J15" s="503"/>
      <c r="K15" s="503"/>
      <c r="L15" s="503"/>
      <c r="M15" s="503"/>
      <c r="N15" s="503"/>
      <c r="O15" s="503"/>
      <c r="P15" s="503"/>
      <c r="Q15" s="503"/>
      <c r="R15" s="503"/>
      <c r="S15" s="504"/>
      <c r="T15" s="120"/>
      <c r="U15" s="509" t="s">
        <v>272</v>
      </c>
      <c r="V15" s="510"/>
      <c r="W15" s="510"/>
      <c r="X15" s="515" t="str">
        <f>IF(TA_1!O45&lt;&gt;"",TA_1!O45,"")</f>
        <v/>
      </c>
      <c r="Y15" s="515"/>
      <c r="Z15" s="515"/>
      <c r="AA15" s="515"/>
      <c r="AB15" s="515"/>
      <c r="AC15" s="515"/>
      <c r="AD15" s="515"/>
      <c r="AE15" s="515"/>
      <c r="AF15" s="515"/>
      <c r="AG15" s="515"/>
      <c r="AH15" s="515"/>
      <c r="AI15" s="515"/>
      <c r="AJ15" s="516"/>
    </row>
    <row r="16" spans="2:38" ht="24.95" customHeight="1">
      <c r="B16" s="480"/>
      <c r="D16" s="498" t="str">
        <f>IF(INFORMATIONS!C32&lt;&gt;"",INFORMATIONS!C32,"")</f>
        <v/>
      </c>
      <c r="E16" s="498"/>
      <c r="F16" s="120"/>
      <c r="G16" s="522"/>
      <c r="H16" s="505"/>
      <c r="I16" s="505"/>
      <c r="J16" s="505"/>
      <c r="K16" s="505"/>
      <c r="L16" s="505"/>
      <c r="M16" s="505"/>
      <c r="N16" s="505"/>
      <c r="O16" s="505"/>
      <c r="P16" s="505"/>
      <c r="Q16" s="505"/>
      <c r="R16" s="505"/>
      <c r="S16" s="506"/>
      <c r="T16" s="120"/>
      <c r="U16" s="511"/>
      <c r="V16" s="512"/>
      <c r="W16" s="512"/>
      <c r="X16" s="517"/>
      <c r="Y16" s="517"/>
      <c r="Z16" s="517"/>
      <c r="AA16" s="517"/>
      <c r="AB16" s="517"/>
      <c r="AC16" s="517"/>
      <c r="AD16" s="517"/>
      <c r="AE16" s="517"/>
      <c r="AF16" s="517"/>
      <c r="AG16" s="517"/>
      <c r="AH16" s="517"/>
      <c r="AI16" s="517"/>
      <c r="AJ16" s="518"/>
    </row>
    <row r="17" spans="2:36" ht="99.95" customHeight="1" thickBot="1">
      <c r="B17" s="480"/>
      <c r="D17" s="212"/>
      <c r="E17" s="212"/>
      <c r="F17" s="120"/>
      <c r="G17" s="523"/>
      <c r="H17" s="507"/>
      <c r="I17" s="507"/>
      <c r="J17" s="507"/>
      <c r="K17" s="507"/>
      <c r="L17" s="507"/>
      <c r="M17" s="507"/>
      <c r="N17" s="507"/>
      <c r="O17" s="507"/>
      <c r="P17" s="507"/>
      <c r="Q17" s="507"/>
      <c r="R17" s="507"/>
      <c r="S17" s="508"/>
      <c r="T17" s="120"/>
      <c r="U17" s="513"/>
      <c r="V17" s="514"/>
      <c r="W17" s="514"/>
      <c r="X17" s="519"/>
      <c r="Y17" s="519"/>
      <c r="Z17" s="519"/>
      <c r="AA17" s="519"/>
      <c r="AB17" s="519"/>
      <c r="AC17" s="519"/>
      <c r="AD17" s="519"/>
      <c r="AE17" s="519"/>
      <c r="AF17" s="519"/>
      <c r="AG17" s="519"/>
      <c r="AH17" s="519"/>
      <c r="AI17" s="519"/>
      <c r="AJ17" s="520"/>
    </row>
    <row r="18" spans="2:36" ht="5.0999999999999996" customHeight="1" thickBot="1">
      <c r="B18" s="480"/>
      <c r="D18" s="158"/>
      <c r="E18" s="180"/>
      <c r="F18" s="120"/>
      <c r="G18" s="122"/>
      <c r="H18" s="123"/>
      <c r="I18" s="123"/>
      <c r="J18" s="123"/>
      <c r="K18" s="123"/>
      <c r="L18" s="123"/>
      <c r="M18" s="123"/>
      <c r="N18" s="123"/>
      <c r="O18" s="123"/>
      <c r="P18" s="123"/>
      <c r="Q18" s="123"/>
      <c r="R18" s="123"/>
      <c r="S18" s="123"/>
      <c r="T18" s="124"/>
      <c r="U18" s="122"/>
      <c r="V18" s="122"/>
      <c r="W18" s="122"/>
      <c r="X18" s="123"/>
      <c r="Y18" s="123"/>
      <c r="Z18" s="123"/>
      <c r="AA18" s="123"/>
      <c r="AB18" s="123"/>
      <c r="AC18" s="123"/>
      <c r="AD18" s="123"/>
      <c r="AE18" s="123"/>
      <c r="AF18" s="123"/>
      <c r="AG18" s="123"/>
      <c r="AH18" s="123"/>
      <c r="AI18" s="123"/>
      <c r="AJ18" s="123"/>
    </row>
    <row r="19" spans="2:36" ht="80.099999999999994" customHeight="1" thickBot="1">
      <c r="B19" s="480"/>
      <c r="D19" s="158"/>
      <c r="E19" s="180"/>
      <c r="F19" s="120"/>
      <c r="G19" s="181" t="s">
        <v>489</v>
      </c>
      <c r="H19" s="501" t="str">
        <f>IF(TA_1!E47&lt;&gt;"",TA_1!E47,"")</f>
        <v/>
      </c>
      <c r="I19" s="501"/>
      <c r="J19" s="501"/>
      <c r="K19" s="501"/>
      <c r="L19" s="501"/>
      <c r="M19" s="501"/>
      <c r="N19" s="501"/>
      <c r="O19" s="501"/>
      <c r="P19" s="501"/>
      <c r="Q19" s="501"/>
      <c r="R19" s="501"/>
      <c r="S19" s="501"/>
      <c r="T19" s="501"/>
      <c r="U19" s="501"/>
      <c r="V19" s="501"/>
      <c r="W19" s="501"/>
      <c r="X19" s="501"/>
      <c r="Y19" s="501"/>
      <c r="Z19" s="501"/>
      <c r="AA19" s="501"/>
      <c r="AB19" s="501"/>
      <c r="AC19" s="501"/>
      <c r="AD19" s="501"/>
      <c r="AE19" s="501"/>
      <c r="AF19" s="501"/>
      <c r="AG19" s="501"/>
      <c r="AH19" s="501"/>
      <c r="AI19" s="501"/>
      <c r="AJ19" s="502"/>
    </row>
    <row r="20" spans="2:36" ht="5.0999999999999996" customHeight="1" thickBot="1">
      <c r="B20" s="480"/>
      <c r="D20" s="158"/>
      <c r="E20" s="180"/>
      <c r="F20" s="120"/>
      <c r="G20" s="126"/>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row>
    <row r="21" spans="2:36" ht="80.099999999999994" customHeight="1" thickBot="1">
      <c r="B21" s="481"/>
      <c r="D21" s="158"/>
      <c r="E21" s="180"/>
      <c r="F21" s="120"/>
      <c r="G21" s="183" t="s">
        <v>490</v>
      </c>
      <c r="H21" s="499" t="str">
        <f>IF(TA_1!E49&lt;&gt;"",TA_1!E49,"")</f>
        <v/>
      </c>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500"/>
    </row>
    <row r="22" spans="2:36" ht="15.75" thickBot="1">
      <c r="D22" s="173"/>
      <c r="E22" s="173"/>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row>
    <row r="23" spans="2:36" ht="15.75" thickBot="1">
      <c r="B23" s="479" t="s">
        <v>499</v>
      </c>
      <c r="D23" s="482" t="str">
        <f>IF(INFORMATIONS!C40&lt;&gt;"",INFORMATIONS!C40,"")</f>
        <v/>
      </c>
      <c r="E23" s="482"/>
      <c r="F23" s="120"/>
      <c r="G23" s="176" t="s">
        <v>390</v>
      </c>
      <c r="H23" s="31" t="str">
        <f>IF(TA_2!$L$10&lt;&gt;"",TA_2!$L$10,"")</f>
        <v/>
      </c>
      <c r="I23" s="31" t="str">
        <f>IF(TA_2!$L$11&lt;&gt;"",TA_2!$L$11,"")</f>
        <v/>
      </c>
      <c r="J23" s="31" t="str">
        <f>IF(TA_2!$L$12&lt;&gt;"",TA_2!$L$12,"")</f>
        <v/>
      </c>
      <c r="K23" s="31" t="str">
        <f>IF(TA_2!$L$13&lt;&gt;"",TA_2!$L$13,"")</f>
        <v/>
      </c>
      <c r="L23" s="31" t="str">
        <f>IF(TA_2!$L$14&lt;&gt;"",TA_2!$L$14,"")</f>
        <v/>
      </c>
      <c r="M23" s="31" t="str">
        <f>IF(TA_2!$L$16&lt;&gt;"",TA_2!$L$16,"")</f>
        <v/>
      </c>
      <c r="N23" s="31" t="str">
        <f>IF(TA_2!$L$17&lt;&gt;"",TA_2!$L$17,"")</f>
        <v/>
      </c>
      <c r="O23" s="31" t="str">
        <f>IF(TA_2!$L$18&lt;&gt;"",TA_2!$L$18,"")</f>
        <v/>
      </c>
      <c r="P23" s="31" t="str">
        <f>IF(TA_2!$L$19&lt;&gt;"",TA_2!$L$19,"")</f>
        <v/>
      </c>
      <c r="Q23" s="31" t="str">
        <f>IF(TA_2!$L$20&lt;&gt;"",TA_2!$L$20,"")</f>
        <v/>
      </c>
      <c r="R23" s="31" t="str">
        <f>IF(TA_2!$L$22&lt;&gt;"",TA_2!$L$22,"")</f>
        <v/>
      </c>
      <c r="S23" s="31" t="str">
        <f>IF(TA_2!$L$23&lt;&gt;"",TA_2!$L$23,"")</f>
        <v/>
      </c>
      <c r="T23" s="31" t="str">
        <f>IF(TA_2!$L$24&lt;&gt;"",TA_2!$L$24,"")</f>
        <v/>
      </c>
      <c r="U23" s="31" t="str">
        <f>IF(TA_2!$L$25&lt;&gt;"",TA_2!$L$25,"")</f>
        <v/>
      </c>
      <c r="V23" s="31" t="str">
        <f>IF(TA_2!$L$27&lt;&gt;"",TA_2!$L$27,"")</f>
        <v/>
      </c>
      <c r="W23" s="31" t="str">
        <f>IF(TA_2!$L$28&lt;&gt;"",TA_2!$L$28,"")</f>
        <v/>
      </c>
      <c r="X23" s="31" t="str">
        <f>IF(TA_2!$L$29&lt;&gt;"",TA_2!$L$29,"")</f>
        <v/>
      </c>
      <c r="Y23" s="31" t="str">
        <f>IF(TA_2!$L$30&lt;&gt;"",TA_2!$L$30,"")</f>
        <v/>
      </c>
      <c r="Z23" s="31" t="str">
        <f>IF(TA_2!$L$31&lt;&gt;"",TA_2!$L$31,"")</f>
        <v/>
      </c>
      <c r="AA23" s="31" t="str">
        <f>IF(TA_2!$L$32&lt;&gt;"",TA_2!$L$32,"")</f>
        <v/>
      </c>
      <c r="AB23" s="31" t="str">
        <f>IF(TA_2!$L$33&lt;&gt;"",TA_2!$L$33,"")</f>
        <v/>
      </c>
      <c r="AC23" s="31" t="str">
        <f>IF(TA_2!$L$34&lt;&gt;"",TA_2!$L$34,"")</f>
        <v/>
      </c>
      <c r="AD23" s="31" t="str">
        <f>IF(TA_2!$L$35&lt;&gt;"",TA_2!$L$35,"")</f>
        <v/>
      </c>
      <c r="AE23" s="31" t="str">
        <f>IF(TA_2!$L$36&lt;&gt;"",TA_2!$L$36,"")</f>
        <v/>
      </c>
      <c r="AF23" s="31" t="str">
        <f>IF(TA_2!$L$38&lt;&gt;"",TA_2!$L$38,"")</f>
        <v/>
      </c>
      <c r="AG23" s="31" t="str">
        <f>IF(TA_2!$L$39&lt;&gt;"",TA_2!$L$39,"")</f>
        <v/>
      </c>
      <c r="AH23" s="31" t="str">
        <f>IF(TA_2!$L$40&lt;&gt;"",TA_2!$L$40,"")</f>
        <v/>
      </c>
      <c r="AI23" s="31" t="str">
        <f>IF(TA_2!$L$42&lt;&gt;"",TA_2!$L$42,"")</f>
        <v/>
      </c>
      <c r="AJ23" s="31" t="str">
        <f>IF(TA_2!$L$43&lt;&gt;"",TA_2!$L$43,"")</f>
        <v/>
      </c>
    </row>
    <row r="24" spans="2:36">
      <c r="B24" s="480"/>
      <c r="D24" s="482"/>
      <c r="E24" s="482"/>
      <c r="F24" s="120"/>
      <c r="G24" s="177" t="s">
        <v>391</v>
      </c>
      <c r="H24" s="31" t="str">
        <f>IF(TA_2!$N$10&lt;&gt;"","O","")</f>
        <v/>
      </c>
      <c r="I24" s="31" t="str">
        <f>IF(TA_2!$N$11&lt;&gt;"","O","")</f>
        <v/>
      </c>
      <c r="J24" s="31" t="str">
        <f>IF(TA_2!$N$12&lt;&gt;"","O","")</f>
        <v/>
      </c>
      <c r="K24" s="31" t="str">
        <f>IF(TA_2!$N$13&lt;&gt;"","O","")</f>
        <v/>
      </c>
      <c r="L24" s="31" t="str">
        <f>IF(TA_2!$N$14&lt;&gt;"","O","")</f>
        <v/>
      </c>
      <c r="M24" s="31" t="str">
        <f>IF(TA_2!$N$16&lt;&gt;"","O","")</f>
        <v/>
      </c>
      <c r="N24" s="31" t="str">
        <f>IF(TA_2!$N$17&lt;&gt;"","O","")</f>
        <v/>
      </c>
      <c r="O24" s="31" t="str">
        <f>IF(TA_2!$N$18&lt;&gt;"","O","")</f>
        <v/>
      </c>
      <c r="P24" s="31" t="str">
        <f>IF(TA_2!$N$19&lt;&gt;"","O","")</f>
        <v/>
      </c>
      <c r="Q24" s="31" t="str">
        <f>IF(TA_2!$N$20&lt;&gt;"","O","")</f>
        <v/>
      </c>
      <c r="R24" s="31" t="str">
        <f>IF(TA_2!$N$22&lt;&gt;"","O","")</f>
        <v/>
      </c>
      <c r="S24" s="31" t="str">
        <f>IF(TA_2!$N$23&lt;&gt;"","O","")</f>
        <v/>
      </c>
      <c r="T24" s="31" t="str">
        <f>IF(TA_2!$N$24&lt;&gt;"","O","")</f>
        <v/>
      </c>
      <c r="U24" s="31" t="str">
        <f>IF(TA_2!$N$25&lt;&gt;"","O","")</f>
        <v/>
      </c>
      <c r="V24" s="31" t="str">
        <f>IF(TA_2!$N$27&lt;&gt;"","O","")</f>
        <v/>
      </c>
      <c r="W24" s="31" t="str">
        <f>IF(TA_2!$N$28&lt;&gt;"","O","")</f>
        <v/>
      </c>
      <c r="X24" s="31" t="str">
        <f>IF(TA_2!$N$29&lt;&gt;"","O","")</f>
        <v/>
      </c>
      <c r="Y24" s="31" t="str">
        <f>IF(TA_2!$N$30&lt;&gt;"","O","")</f>
        <v/>
      </c>
      <c r="Z24" s="31" t="str">
        <f>IF(TA_2!$N$31&lt;&gt;"","O","")</f>
        <v/>
      </c>
      <c r="AA24" s="31" t="str">
        <f>IF(TA_2!$N$32&lt;&gt;"","O","")</f>
        <v/>
      </c>
      <c r="AB24" s="31" t="str">
        <f>IF(TA_2!$N$33&lt;&gt;"","O","")</f>
        <v/>
      </c>
      <c r="AC24" s="31" t="str">
        <f>IF(TA_2!$N$34&lt;&gt;"","O","")</f>
        <v/>
      </c>
      <c r="AD24" s="31" t="str">
        <f>IF(TA_2!$N$35&lt;&gt;"","O","")</f>
        <v/>
      </c>
      <c r="AE24" s="31" t="str">
        <f>IF(TA_2!$N$36&lt;&gt;"","O","")</f>
        <v/>
      </c>
      <c r="AF24" s="31" t="str">
        <f>IF(TA_2!$N$38&lt;&gt;"","O","")</f>
        <v/>
      </c>
      <c r="AG24" s="31" t="str">
        <f>IF(TA_2!$N$39&lt;&gt;"","O","")</f>
        <v/>
      </c>
      <c r="AH24" s="31" t="str">
        <f>IF(TA_2!$N$40&lt;&gt;"","O","")</f>
        <v/>
      </c>
      <c r="AI24" s="31" t="str">
        <f>IF(TA_2!$N$42&lt;&gt;"","O","")</f>
        <v/>
      </c>
      <c r="AJ24" s="31" t="str">
        <f>IF(TA_2!$N$43&lt;&gt;"","O","")</f>
        <v/>
      </c>
    </row>
    <row r="25" spans="2:36" ht="5.0999999999999996" customHeight="1" thickBot="1">
      <c r="B25" s="480"/>
      <c r="D25" s="178"/>
      <c r="E25" s="178"/>
      <c r="F25" s="120"/>
      <c r="G25" s="179"/>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row>
    <row r="26" spans="2:36" ht="30" customHeight="1" thickBot="1">
      <c r="B26" s="480"/>
      <c r="D26" s="467" t="str">
        <f>IF(INFORMATIONS!B44="VISITE","VISITE",IF(INFORMATIONS!B45="AUTO_POS","AUTO_POS",""))</f>
        <v/>
      </c>
      <c r="E26" s="467"/>
      <c r="F26" s="120"/>
      <c r="G26" s="483" t="s">
        <v>363</v>
      </c>
      <c r="H26" s="486" t="str">
        <f>IF(G26&lt;&gt;"",VLOOKUP(G26,TABLE_COM,12,FALSE),"")</f>
        <v>Utilise un langage clair et adapté à son interlocuteur</v>
      </c>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8"/>
    </row>
    <row r="27" spans="2:36" ht="30" customHeight="1">
      <c r="B27" s="480"/>
      <c r="D27" s="467" t="str">
        <f>IF(INFORMATIONS!C44&lt;&gt;"",INFORMATIONS!C44,"")</f>
        <v/>
      </c>
      <c r="E27" s="467"/>
      <c r="F27" s="120"/>
      <c r="G27" s="484"/>
      <c r="H27" s="489" t="str">
        <f>IF(OR(($D$4=""),($D$4="PAR_COMPETENCE")),IF(G26&lt;&gt;"",IF(VLOOKUP(G26,TABLE_COM,3,FALSE)&lt;&gt;0,VLOOKUP(G26,TABLE_COM,3,FALSE),"")),IF(COMMENTAIRES!D$40&lt;&gt;"",COMMENTAIRES!D$40,""))</f>
        <v/>
      </c>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1"/>
    </row>
    <row r="28" spans="2:36" ht="30" customHeight="1">
      <c r="B28" s="480"/>
      <c r="D28" s="467" t="str">
        <f>IF(INFORMATIONS!D44&lt;&gt;"",INFORMATIONS!D44,"")</f>
        <v/>
      </c>
      <c r="E28" s="467"/>
      <c r="F28" s="120"/>
      <c r="G28" s="484"/>
      <c r="H28" s="492"/>
      <c r="I28" s="493"/>
      <c r="J28" s="493"/>
      <c r="K28" s="493"/>
      <c r="L28" s="493"/>
      <c r="M28" s="493"/>
      <c r="N28" s="493"/>
      <c r="O28" s="493"/>
      <c r="P28" s="493"/>
      <c r="Q28" s="493"/>
      <c r="R28" s="493"/>
      <c r="S28" s="493"/>
      <c r="T28" s="493"/>
      <c r="U28" s="493"/>
      <c r="V28" s="493"/>
      <c r="W28" s="493"/>
      <c r="X28" s="493"/>
      <c r="Y28" s="493"/>
      <c r="Z28" s="493"/>
      <c r="AA28" s="493"/>
      <c r="AB28" s="493"/>
      <c r="AC28" s="493"/>
      <c r="AD28" s="493"/>
      <c r="AE28" s="493"/>
      <c r="AF28" s="493"/>
      <c r="AG28" s="493"/>
      <c r="AH28" s="493"/>
      <c r="AI28" s="493"/>
      <c r="AJ28" s="494"/>
    </row>
    <row r="29" spans="2:36" ht="50.1" customHeight="1" thickBot="1">
      <c r="B29" s="480"/>
      <c r="D29" s="178"/>
      <c r="E29" s="178"/>
      <c r="F29" s="120"/>
      <c r="G29" s="485"/>
      <c r="H29" s="495"/>
      <c r="I29" s="496"/>
      <c r="J29" s="496"/>
      <c r="K29" s="496"/>
      <c r="L29" s="496"/>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496"/>
      <c r="AJ29" s="497"/>
    </row>
    <row r="30" spans="2:36" ht="5.0999999999999996" customHeight="1" thickBot="1">
      <c r="B30" s="480"/>
      <c r="D30" s="178"/>
      <c r="E30" s="178"/>
      <c r="F30" s="120"/>
      <c r="G30" s="179"/>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row>
    <row r="31" spans="2:36" ht="24.95" customHeight="1">
      <c r="B31" s="480"/>
      <c r="D31" s="498" t="str">
        <f>IF(INFORMATIONS!C41&lt;&gt;"",INFORMATIONS!C41,"")</f>
        <v/>
      </c>
      <c r="E31" s="498"/>
      <c r="F31" s="120"/>
      <c r="G31" s="521" t="s">
        <v>551</v>
      </c>
      <c r="H31" s="503" t="str">
        <f>IF(TA_2!C45&lt;&gt;"",TA_2!C45,"")</f>
        <v/>
      </c>
      <c r="I31" s="503"/>
      <c r="J31" s="503"/>
      <c r="K31" s="503"/>
      <c r="L31" s="503"/>
      <c r="M31" s="503"/>
      <c r="N31" s="503"/>
      <c r="O31" s="503"/>
      <c r="P31" s="503"/>
      <c r="Q31" s="503"/>
      <c r="R31" s="503"/>
      <c r="S31" s="504"/>
      <c r="T31" s="120"/>
      <c r="U31" s="509" t="s">
        <v>272</v>
      </c>
      <c r="V31" s="510"/>
      <c r="W31" s="510"/>
      <c r="X31" s="515" t="str">
        <f>IF(TA_2!O45&lt;&gt;"",TA_2!O45,"")</f>
        <v/>
      </c>
      <c r="Y31" s="515"/>
      <c r="Z31" s="515"/>
      <c r="AA31" s="515"/>
      <c r="AB31" s="515"/>
      <c r="AC31" s="515"/>
      <c r="AD31" s="515"/>
      <c r="AE31" s="515"/>
      <c r="AF31" s="515"/>
      <c r="AG31" s="515"/>
      <c r="AH31" s="515"/>
      <c r="AI31" s="515"/>
      <c r="AJ31" s="516"/>
    </row>
    <row r="32" spans="2:36" ht="24.95" customHeight="1">
      <c r="B32" s="480"/>
      <c r="D32" s="498" t="str">
        <f>IF(INFORMATIONS!C42&lt;&gt;"",INFORMATIONS!C42,"")</f>
        <v/>
      </c>
      <c r="E32" s="498"/>
      <c r="F32" s="120"/>
      <c r="G32" s="522"/>
      <c r="H32" s="505"/>
      <c r="I32" s="505"/>
      <c r="J32" s="505"/>
      <c r="K32" s="505"/>
      <c r="L32" s="505"/>
      <c r="M32" s="505"/>
      <c r="N32" s="505"/>
      <c r="O32" s="505"/>
      <c r="P32" s="505"/>
      <c r="Q32" s="505"/>
      <c r="R32" s="505"/>
      <c r="S32" s="506"/>
      <c r="T32" s="120"/>
      <c r="U32" s="511"/>
      <c r="V32" s="512"/>
      <c r="W32" s="512"/>
      <c r="X32" s="517"/>
      <c r="Y32" s="517"/>
      <c r="Z32" s="517"/>
      <c r="AA32" s="517"/>
      <c r="AB32" s="517"/>
      <c r="AC32" s="517"/>
      <c r="AD32" s="517"/>
      <c r="AE32" s="517"/>
      <c r="AF32" s="517"/>
      <c r="AG32" s="517"/>
      <c r="AH32" s="517"/>
      <c r="AI32" s="517"/>
      <c r="AJ32" s="518"/>
    </row>
    <row r="33" spans="2:36" ht="99.95" customHeight="1" thickBot="1">
      <c r="B33" s="480"/>
      <c r="D33" s="212"/>
      <c r="E33" s="212"/>
      <c r="F33" s="120"/>
      <c r="G33" s="523"/>
      <c r="H33" s="507"/>
      <c r="I33" s="507"/>
      <c r="J33" s="507"/>
      <c r="K33" s="507"/>
      <c r="L33" s="507"/>
      <c r="M33" s="507"/>
      <c r="N33" s="507"/>
      <c r="O33" s="507"/>
      <c r="P33" s="507"/>
      <c r="Q33" s="507"/>
      <c r="R33" s="507"/>
      <c r="S33" s="508"/>
      <c r="T33" s="120"/>
      <c r="U33" s="513"/>
      <c r="V33" s="514"/>
      <c r="W33" s="514"/>
      <c r="X33" s="519"/>
      <c r="Y33" s="519"/>
      <c r="Z33" s="519"/>
      <c r="AA33" s="519"/>
      <c r="AB33" s="519"/>
      <c r="AC33" s="519"/>
      <c r="AD33" s="519"/>
      <c r="AE33" s="519"/>
      <c r="AF33" s="519"/>
      <c r="AG33" s="519"/>
      <c r="AH33" s="519"/>
      <c r="AI33" s="519"/>
      <c r="AJ33" s="520"/>
    </row>
    <row r="34" spans="2:36" ht="5.0999999999999996" customHeight="1" thickBot="1">
      <c r="B34" s="480"/>
      <c r="D34" s="158"/>
      <c r="E34" s="180"/>
      <c r="F34" s="120"/>
      <c r="G34" s="122"/>
      <c r="H34" s="123"/>
      <c r="I34" s="123"/>
      <c r="J34" s="123"/>
      <c r="K34" s="123"/>
      <c r="L34" s="123"/>
      <c r="M34" s="123"/>
      <c r="N34" s="123"/>
      <c r="O34" s="123"/>
      <c r="P34" s="123"/>
      <c r="Q34" s="123"/>
      <c r="R34" s="123"/>
      <c r="S34" s="123"/>
      <c r="T34" s="124"/>
      <c r="U34" s="122"/>
      <c r="V34" s="122"/>
      <c r="W34" s="122"/>
      <c r="X34" s="123"/>
      <c r="Y34" s="123"/>
      <c r="Z34" s="123"/>
      <c r="AA34" s="123"/>
      <c r="AB34" s="123"/>
      <c r="AC34" s="123"/>
      <c r="AD34" s="123"/>
      <c r="AE34" s="123"/>
      <c r="AF34" s="123"/>
      <c r="AG34" s="123"/>
      <c r="AH34" s="123"/>
      <c r="AI34" s="123"/>
      <c r="AJ34" s="123"/>
    </row>
    <row r="35" spans="2:36" ht="80.099999999999994" customHeight="1" thickBot="1">
      <c r="B35" s="480"/>
      <c r="D35" s="158"/>
      <c r="E35" s="180"/>
      <c r="F35" s="120"/>
      <c r="G35" s="181" t="s">
        <v>489</v>
      </c>
      <c r="H35" s="501" t="str">
        <f>IF(TA_2!E47&lt;&gt;"",TA_2!E47,"")</f>
        <v/>
      </c>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1"/>
      <c r="AI35" s="501"/>
      <c r="AJ35" s="502"/>
    </row>
    <row r="36" spans="2:36" ht="5.0999999999999996" customHeight="1" thickBot="1">
      <c r="B36" s="480"/>
      <c r="D36" s="158"/>
      <c r="E36" s="180"/>
      <c r="F36" s="120"/>
      <c r="G36" s="126"/>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row>
    <row r="37" spans="2:36" ht="80.099999999999994" customHeight="1" thickBot="1">
      <c r="B37" s="481"/>
      <c r="D37" s="158"/>
      <c r="E37" s="180"/>
      <c r="F37" s="120"/>
      <c r="G37" s="183" t="s">
        <v>490</v>
      </c>
      <c r="H37" s="499" t="str">
        <f>IF(TA_2!E49&lt;&gt;"",TA_2!E49,"")</f>
        <v/>
      </c>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500"/>
    </row>
    <row r="38" spans="2:36" ht="15.75" thickBot="1"/>
    <row r="39" spans="2:36" ht="15.75" thickBot="1">
      <c r="B39" s="479" t="s">
        <v>491</v>
      </c>
      <c r="D39" s="482" t="str">
        <f>IF(INFORMATIONS!C50&lt;&gt;"",INFORMATIONS!C50,"")</f>
        <v/>
      </c>
      <c r="E39" s="482"/>
      <c r="F39" s="120"/>
      <c r="G39" s="176" t="s">
        <v>390</v>
      </c>
      <c r="H39" s="31" t="str">
        <f>IF(TA_3!$L$10&lt;&gt;"",TA_3!$L$10,"")</f>
        <v/>
      </c>
      <c r="I39" s="31" t="str">
        <f>IF(TA_3!$L$11&lt;&gt;"",TA_3!$L$11,"")</f>
        <v/>
      </c>
      <c r="J39" s="31" t="str">
        <f>IF(TA_3!$L$12&lt;&gt;"",TA_3!$L$12,"")</f>
        <v/>
      </c>
      <c r="K39" s="31" t="str">
        <f>IF(TA_3!$L$13&lt;&gt;"",TA_3!$L$13,"")</f>
        <v/>
      </c>
      <c r="L39" s="31" t="str">
        <f>IF(TA_3!$L$14&lt;&gt;"",TA_3!$L$14,"")</f>
        <v/>
      </c>
      <c r="M39" s="31" t="str">
        <f>IF(TA_3!$L$16&lt;&gt;"",TA_3!$L$16,"")</f>
        <v/>
      </c>
      <c r="N39" s="31" t="str">
        <f>IF(TA_3!$L$17&lt;&gt;"",TA_3!$L$17,"")</f>
        <v/>
      </c>
      <c r="O39" s="31" t="str">
        <f>IF(TA_3!$L$18&lt;&gt;"",TA_3!$L$18,"")</f>
        <v/>
      </c>
      <c r="P39" s="31" t="str">
        <f>IF(TA_3!$L$19&lt;&gt;"",TA_3!$L$19,"")</f>
        <v/>
      </c>
      <c r="Q39" s="31" t="str">
        <f>IF(TA_3!$L$20&lt;&gt;"",TA_3!$L$20,"")</f>
        <v/>
      </c>
      <c r="R39" s="31" t="str">
        <f>IF(TA_3!$L$22&lt;&gt;"",TA_3!$L$22,"")</f>
        <v/>
      </c>
      <c r="S39" s="31" t="str">
        <f>IF(TA_3!$L$23&lt;&gt;"",TA_3!$L$23,"")</f>
        <v/>
      </c>
      <c r="T39" s="31" t="str">
        <f>IF(TA_3!$L$24&lt;&gt;"",TA_3!$L$24,"")</f>
        <v/>
      </c>
      <c r="U39" s="31" t="str">
        <f>IF(TA_3!$L$25&lt;&gt;"",TA_3!$L$25,"")</f>
        <v/>
      </c>
      <c r="V39" s="31" t="str">
        <f>IF(TA_3!$L$27&lt;&gt;"",TA_3!$L$27,"")</f>
        <v/>
      </c>
      <c r="W39" s="31" t="str">
        <f>IF(TA_3!$L$28&lt;&gt;"",TA_3!$L$28,"")</f>
        <v/>
      </c>
      <c r="X39" s="31" t="str">
        <f>IF(TA_3!$L$29&lt;&gt;"",TA_3!$L$29,"")</f>
        <v/>
      </c>
      <c r="Y39" s="31" t="str">
        <f>IF(TA_3!$L$30&lt;&gt;"",TA_3!$L$30,"")</f>
        <v/>
      </c>
      <c r="Z39" s="31" t="str">
        <f>IF(TA_3!$L$31&lt;&gt;"",TA_3!$L$31,"")</f>
        <v/>
      </c>
      <c r="AA39" s="31" t="str">
        <f>IF(TA_3!$L$32&lt;&gt;"",TA_3!$L$32,"")</f>
        <v/>
      </c>
      <c r="AB39" s="31" t="str">
        <f>IF(TA_3!$L$33&lt;&gt;"",TA_3!$L$33,"")</f>
        <v/>
      </c>
      <c r="AC39" s="31" t="str">
        <f>IF(TA_3!$L$34&lt;&gt;"",TA_3!$L$34,"")</f>
        <v/>
      </c>
      <c r="AD39" s="31" t="str">
        <f>IF(TA_3!$L$35&lt;&gt;"",TA_3!$L$35,"")</f>
        <v/>
      </c>
      <c r="AE39" s="31" t="str">
        <f>IF(TA_3!$L$36&lt;&gt;"",TA_3!$L$36,"")</f>
        <v/>
      </c>
      <c r="AF39" s="31" t="str">
        <f>IF(TA_3!$L$38&lt;&gt;"",TA_3!$L$38,"")</f>
        <v/>
      </c>
      <c r="AG39" s="31" t="str">
        <f>IF(TA_3!$L$39&lt;&gt;"",TA_3!$L$39,"")</f>
        <v/>
      </c>
      <c r="AH39" s="31" t="str">
        <f>IF(TA_3!$L$40&lt;&gt;"",TA_3!$L$40,"")</f>
        <v/>
      </c>
      <c r="AI39" s="31" t="str">
        <f>IF(TA_3!$L$42&lt;&gt;"",TA_3!$L$42,"")</f>
        <v/>
      </c>
      <c r="AJ39" s="31" t="str">
        <f>IF(TA_3!$L$43&lt;&gt;"",TA_3!$L$43,"")</f>
        <v/>
      </c>
    </row>
    <row r="40" spans="2:36">
      <c r="B40" s="480"/>
      <c r="D40" s="482"/>
      <c r="E40" s="482"/>
      <c r="F40" s="120"/>
      <c r="G40" s="177" t="s">
        <v>391</v>
      </c>
      <c r="H40" s="31" t="str">
        <f>IF(TA_3!$N$10&lt;&gt;"","O","")</f>
        <v/>
      </c>
      <c r="I40" s="31" t="str">
        <f>IF(TA_3!$N$11&lt;&gt;"","O","")</f>
        <v/>
      </c>
      <c r="J40" s="31" t="str">
        <f>IF(TA_3!$N$12&lt;&gt;"","O","")</f>
        <v/>
      </c>
      <c r="K40" s="31" t="str">
        <f>IF(TA_3!$N$13&lt;&gt;"","O","")</f>
        <v/>
      </c>
      <c r="L40" s="31" t="str">
        <f>IF(TA_3!$N$14&lt;&gt;"","O","")</f>
        <v/>
      </c>
      <c r="M40" s="31" t="str">
        <f>IF(TA_3!$N$16&lt;&gt;"","O","")</f>
        <v/>
      </c>
      <c r="N40" s="31" t="str">
        <f>IF(TA_3!$N$17&lt;&gt;"","O","")</f>
        <v/>
      </c>
      <c r="O40" s="31" t="str">
        <f>IF(TA_3!$N$18&lt;&gt;"","O","")</f>
        <v/>
      </c>
      <c r="P40" s="31" t="str">
        <f>IF(TA_3!$N$19&lt;&gt;"","O","")</f>
        <v/>
      </c>
      <c r="Q40" s="31" t="str">
        <f>IF(TA_3!$N$20&lt;&gt;"","O","")</f>
        <v/>
      </c>
      <c r="R40" s="31" t="str">
        <f>IF(TA_3!$N$22&lt;&gt;"","O","")</f>
        <v/>
      </c>
      <c r="S40" s="31" t="str">
        <f>IF(TA_3!$N$23&lt;&gt;"","O","")</f>
        <v/>
      </c>
      <c r="T40" s="31" t="str">
        <f>IF(TA_3!$N$24&lt;&gt;"","O","")</f>
        <v/>
      </c>
      <c r="U40" s="31" t="str">
        <f>IF(TA_3!$N$25&lt;&gt;"","O","")</f>
        <v/>
      </c>
      <c r="V40" s="31" t="str">
        <f>IF(TA_3!$N$27&lt;&gt;"","O","")</f>
        <v/>
      </c>
      <c r="W40" s="31" t="str">
        <f>IF(TA_3!$N$28&lt;&gt;"","O","")</f>
        <v/>
      </c>
      <c r="X40" s="31" t="str">
        <f>IF(TA_3!$N$29&lt;&gt;"","O","")</f>
        <v/>
      </c>
      <c r="Y40" s="31" t="str">
        <f>IF(TA_3!$N$30&lt;&gt;"","O","")</f>
        <v/>
      </c>
      <c r="Z40" s="31" t="str">
        <f>IF(TA_3!$N$31&lt;&gt;"","O","")</f>
        <v/>
      </c>
      <c r="AA40" s="31" t="str">
        <f>IF(TA_3!$N$32&lt;&gt;"","O","")</f>
        <v/>
      </c>
      <c r="AB40" s="31" t="str">
        <f>IF(TA_3!$N$33&lt;&gt;"","O","")</f>
        <v/>
      </c>
      <c r="AC40" s="31" t="str">
        <f>IF(TA_3!$N$34&lt;&gt;"","O","")</f>
        <v/>
      </c>
      <c r="AD40" s="31" t="str">
        <f>IF(TA_3!$N$35&lt;&gt;"","O","")</f>
        <v/>
      </c>
      <c r="AE40" s="31" t="str">
        <f>IF(TA_3!$N$36&lt;&gt;"","O","")</f>
        <v/>
      </c>
      <c r="AF40" s="31" t="str">
        <f>IF(TA_3!$N$38&lt;&gt;"","O","")</f>
        <v/>
      </c>
      <c r="AG40" s="31" t="str">
        <f>IF(TA_3!$N$39&lt;&gt;"","O","")</f>
        <v/>
      </c>
      <c r="AH40" s="31" t="str">
        <f>IF(TA_3!$N$40&lt;&gt;"","O","")</f>
        <v/>
      </c>
      <c r="AI40" s="31" t="str">
        <f>IF(TA_3!$N$42&lt;&gt;"","O","")</f>
        <v/>
      </c>
      <c r="AJ40" s="31" t="str">
        <f>IF(TA_3!$N$43&lt;&gt;"","O","")</f>
        <v/>
      </c>
    </row>
    <row r="41" spans="2:36" ht="5.0999999999999996" customHeight="1" thickBot="1">
      <c r="B41" s="480"/>
      <c r="D41" s="178"/>
      <c r="E41" s="178"/>
      <c r="F41" s="120"/>
      <c r="G41" s="179"/>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row>
    <row r="42" spans="2:36" ht="30" customHeight="1" thickBot="1">
      <c r="B42" s="480"/>
      <c r="D42" s="467" t="str">
        <f>IF(INFORMATIONS!B54="VISITE","VISITE",IF(INFORMATIONS!B55="AUTO_POS","AUTO_POS",""))</f>
        <v/>
      </c>
      <c r="E42" s="467"/>
      <c r="F42" s="120"/>
      <c r="G42" s="483" t="s">
        <v>358</v>
      </c>
      <c r="H42" s="486" t="str">
        <f>IF(G42&lt;&gt;"",VLOOKUP(G42,TABLE_COM,12,FALSE),"")</f>
        <v>Respecte et fait respecter les principes d’égalité, de neutralité, de laïcité, d’équité, de tolérance, de refus de toutes discriminations</v>
      </c>
      <c r="I42" s="487"/>
      <c r="J42" s="487"/>
      <c r="K42" s="487"/>
      <c r="L42" s="487"/>
      <c r="M42" s="487"/>
      <c r="N42" s="487"/>
      <c r="O42" s="487"/>
      <c r="P42" s="487"/>
      <c r="Q42" s="487"/>
      <c r="R42" s="487"/>
      <c r="S42" s="487"/>
      <c r="T42" s="487"/>
      <c r="U42" s="487"/>
      <c r="V42" s="487"/>
      <c r="W42" s="487"/>
      <c r="X42" s="487"/>
      <c r="Y42" s="487"/>
      <c r="Z42" s="487"/>
      <c r="AA42" s="487"/>
      <c r="AB42" s="487"/>
      <c r="AC42" s="487"/>
      <c r="AD42" s="487"/>
      <c r="AE42" s="487"/>
      <c r="AF42" s="487"/>
      <c r="AG42" s="487"/>
      <c r="AH42" s="487"/>
      <c r="AI42" s="487"/>
      <c r="AJ42" s="488"/>
    </row>
    <row r="43" spans="2:36" ht="30" customHeight="1">
      <c r="B43" s="480"/>
      <c r="D43" s="467" t="str">
        <f>IF(INFORMATIONS!C54&lt;&gt;"",INFORMATIONS!C54,"")</f>
        <v/>
      </c>
      <c r="E43" s="467"/>
      <c r="F43" s="120"/>
      <c r="G43" s="484"/>
      <c r="H43" s="489" t="str">
        <f>IF(OR(($D$4=""),($D$4="PAR_COMPETENCE")),IF(G42&lt;&gt;"",IF(VLOOKUP(G42,TABLE_COM,4,FALSE)&lt;&gt;0,VLOOKUP(G42,TABLE_COM,4,FALSE),"")),IF(COMMENTAIRES!E$40&lt;&gt;"",COMMENTAIRES!E$40,""))</f>
        <v/>
      </c>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c r="AI43" s="490"/>
      <c r="AJ43" s="491"/>
    </row>
    <row r="44" spans="2:36" ht="30" customHeight="1">
      <c r="B44" s="480"/>
      <c r="D44" s="467" t="str">
        <f>IF(INFORMATIONS!D54&lt;&gt;"",INFORMATIONS!D54,"")</f>
        <v/>
      </c>
      <c r="E44" s="467"/>
      <c r="F44" s="120"/>
      <c r="G44" s="484"/>
      <c r="H44" s="492"/>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c r="AI44" s="493"/>
      <c r="AJ44" s="494"/>
    </row>
    <row r="45" spans="2:36" ht="50.1" customHeight="1" thickBot="1">
      <c r="B45" s="480"/>
      <c r="D45" s="178"/>
      <c r="E45" s="178"/>
      <c r="F45" s="120"/>
      <c r="G45" s="485"/>
      <c r="H45" s="495"/>
      <c r="I45" s="496"/>
      <c r="J45" s="496"/>
      <c r="K45" s="496"/>
      <c r="L45" s="496"/>
      <c r="M45" s="496"/>
      <c r="N45" s="496"/>
      <c r="O45" s="496"/>
      <c r="P45" s="496"/>
      <c r="Q45" s="496"/>
      <c r="R45" s="496"/>
      <c r="S45" s="496"/>
      <c r="T45" s="496"/>
      <c r="U45" s="496"/>
      <c r="V45" s="496"/>
      <c r="W45" s="496"/>
      <c r="X45" s="496"/>
      <c r="Y45" s="496"/>
      <c r="Z45" s="496"/>
      <c r="AA45" s="496"/>
      <c r="AB45" s="496"/>
      <c r="AC45" s="496"/>
      <c r="AD45" s="496"/>
      <c r="AE45" s="496"/>
      <c r="AF45" s="496"/>
      <c r="AG45" s="496"/>
      <c r="AH45" s="496"/>
      <c r="AI45" s="496"/>
      <c r="AJ45" s="497"/>
    </row>
    <row r="46" spans="2:36" ht="5.0999999999999996" customHeight="1" thickBot="1">
      <c r="B46" s="480"/>
      <c r="D46" s="178"/>
      <c r="E46" s="178"/>
      <c r="F46" s="120"/>
      <c r="G46" s="179"/>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row>
    <row r="47" spans="2:36" ht="24.95" customHeight="1">
      <c r="B47" s="480"/>
      <c r="D47" s="498" t="str">
        <f>IF(INFORMATIONS!C51&lt;&gt;"",INFORMATIONS!C51,"")</f>
        <v/>
      </c>
      <c r="E47" s="498"/>
      <c r="F47" s="120"/>
      <c r="G47" s="521" t="s">
        <v>551</v>
      </c>
      <c r="H47" s="503" t="str">
        <f>IF(TA_3!C45&lt;&gt;"",TA_3!C45,"")</f>
        <v/>
      </c>
      <c r="I47" s="503"/>
      <c r="J47" s="503"/>
      <c r="K47" s="503"/>
      <c r="L47" s="503"/>
      <c r="M47" s="503"/>
      <c r="N47" s="503"/>
      <c r="O47" s="503"/>
      <c r="P47" s="503"/>
      <c r="Q47" s="503"/>
      <c r="R47" s="503"/>
      <c r="S47" s="504"/>
      <c r="T47" s="120"/>
      <c r="U47" s="509" t="s">
        <v>272</v>
      </c>
      <c r="V47" s="510"/>
      <c r="W47" s="510"/>
      <c r="X47" s="515" t="str">
        <f>IF(TA_3!O45&lt;&gt;"",TA_3!O45,"")</f>
        <v/>
      </c>
      <c r="Y47" s="515"/>
      <c r="Z47" s="515"/>
      <c r="AA47" s="515"/>
      <c r="AB47" s="515"/>
      <c r="AC47" s="515"/>
      <c r="AD47" s="515"/>
      <c r="AE47" s="515"/>
      <c r="AF47" s="515"/>
      <c r="AG47" s="515"/>
      <c r="AH47" s="515"/>
      <c r="AI47" s="515"/>
      <c r="AJ47" s="516"/>
    </row>
    <row r="48" spans="2:36" ht="24.95" customHeight="1">
      <c r="B48" s="480"/>
      <c r="D48" s="498" t="str">
        <f>IF(INFORMATIONS!C52&lt;&gt;"",INFORMATIONS!C52,"")</f>
        <v/>
      </c>
      <c r="E48" s="498"/>
      <c r="F48" s="120"/>
      <c r="G48" s="522"/>
      <c r="H48" s="505"/>
      <c r="I48" s="505"/>
      <c r="J48" s="505"/>
      <c r="K48" s="505"/>
      <c r="L48" s="505"/>
      <c r="M48" s="505"/>
      <c r="N48" s="505"/>
      <c r="O48" s="505"/>
      <c r="P48" s="505"/>
      <c r="Q48" s="505"/>
      <c r="R48" s="505"/>
      <c r="S48" s="506"/>
      <c r="T48" s="120"/>
      <c r="U48" s="511"/>
      <c r="V48" s="512"/>
      <c r="W48" s="512"/>
      <c r="X48" s="517"/>
      <c r="Y48" s="517"/>
      <c r="Z48" s="517"/>
      <c r="AA48" s="517"/>
      <c r="AB48" s="517"/>
      <c r="AC48" s="517"/>
      <c r="AD48" s="517"/>
      <c r="AE48" s="517"/>
      <c r="AF48" s="517"/>
      <c r="AG48" s="517"/>
      <c r="AH48" s="517"/>
      <c r="AI48" s="517"/>
      <c r="AJ48" s="518"/>
    </row>
    <row r="49" spans="2:36" ht="99.95" customHeight="1" thickBot="1">
      <c r="B49" s="480"/>
      <c r="D49" s="212"/>
      <c r="E49" s="212"/>
      <c r="F49" s="120"/>
      <c r="G49" s="523"/>
      <c r="H49" s="507"/>
      <c r="I49" s="507"/>
      <c r="J49" s="507"/>
      <c r="K49" s="507"/>
      <c r="L49" s="507"/>
      <c r="M49" s="507"/>
      <c r="N49" s="507"/>
      <c r="O49" s="507"/>
      <c r="P49" s="507"/>
      <c r="Q49" s="507"/>
      <c r="R49" s="507"/>
      <c r="S49" s="508"/>
      <c r="T49" s="120"/>
      <c r="U49" s="513"/>
      <c r="V49" s="514"/>
      <c r="W49" s="514"/>
      <c r="X49" s="519"/>
      <c r="Y49" s="519"/>
      <c r="Z49" s="519"/>
      <c r="AA49" s="519"/>
      <c r="AB49" s="519"/>
      <c r="AC49" s="519"/>
      <c r="AD49" s="519"/>
      <c r="AE49" s="519"/>
      <c r="AF49" s="519"/>
      <c r="AG49" s="519"/>
      <c r="AH49" s="519"/>
      <c r="AI49" s="519"/>
      <c r="AJ49" s="520"/>
    </row>
    <row r="50" spans="2:36" ht="5.0999999999999996" customHeight="1" thickBot="1">
      <c r="B50" s="480"/>
      <c r="D50" s="158"/>
      <c r="E50" s="180"/>
      <c r="F50" s="120"/>
      <c r="G50" s="122"/>
      <c r="H50" s="123"/>
      <c r="I50" s="123"/>
      <c r="J50" s="123"/>
      <c r="K50" s="123"/>
      <c r="L50" s="123"/>
      <c r="M50" s="123"/>
      <c r="N50" s="123"/>
      <c r="O50" s="123"/>
      <c r="P50" s="123"/>
      <c r="Q50" s="123"/>
      <c r="R50" s="123"/>
      <c r="S50" s="123"/>
      <c r="T50" s="124"/>
      <c r="U50" s="122"/>
      <c r="V50" s="122"/>
      <c r="W50" s="122"/>
      <c r="X50" s="123"/>
      <c r="Y50" s="123"/>
      <c r="Z50" s="123"/>
      <c r="AA50" s="123"/>
      <c r="AB50" s="123"/>
      <c r="AC50" s="123"/>
      <c r="AD50" s="123"/>
      <c r="AE50" s="123"/>
      <c r="AF50" s="123"/>
      <c r="AG50" s="123"/>
      <c r="AH50" s="123"/>
      <c r="AI50" s="123"/>
      <c r="AJ50" s="123"/>
    </row>
    <row r="51" spans="2:36" ht="80.099999999999994" customHeight="1" thickBot="1">
      <c r="B51" s="480"/>
      <c r="D51" s="158"/>
      <c r="E51" s="180"/>
      <c r="F51" s="120"/>
      <c r="G51" s="181" t="s">
        <v>489</v>
      </c>
      <c r="H51" s="501" t="str">
        <f>IF(TA_3!E47&lt;&gt;"",TA_3!E47,"")</f>
        <v/>
      </c>
      <c r="I51" s="501"/>
      <c r="J51" s="501"/>
      <c r="K51" s="501"/>
      <c r="L51" s="501"/>
      <c r="M51" s="501"/>
      <c r="N51" s="501"/>
      <c r="O51" s="501"/>
      <c r="P51" s="501"/>
      <c r="Q51" s="501"/>
      <c r="R51" s="501"/>
      <c r="S51" s="501"/>
      <c r="T51" s="501"/>
      <c r="U51" s="501"/>
      <c r="V51" s="501"/>
      <c r="W51" s="501"/>
      <c r="X51" s="501"/>
      <c r="Y51" s="501"/>
      <c r="Z51" s="501"/>
      <c r="AA51" s="501"/>
      <c r="AB51" s="501"/>
      <c r="AC51" s="501"/>
      <c r="AD51" s="501"/>
      <c r="AE51" s="501"/>
      <c r="AF51" s="501"/>
      <c r="AG51" s="501"/>
      <c r="AH51" s="501"/>
      <c r="AI51" s="501"/>
      <c r="AJ51" s="502"/>
    </row>
    <row r="52" spans="2:36" ht="5.0999999999999996" customHeight="1" thickBot="1">
      <c r="B52" s="480"/>
      <c r="D52" s="158"/>
      <c r="E52" s="180"/>
      <c r="F52" s="120"/>
      <c r="G52" s="126"/>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row>
    <row r="53" spans="2:36" ht="80.099999999999994" customHeight="1" thickBot="1">
      <c r="B53" s="481"/>
      <c r="D53" s="158"/>
      <c r="E53" s="180"/>
      <c r="F53" s="120"/>
      <c r="G53" s="183" t="s">
        <v>490</v>
      </c>
      <c r="H53" s="499" t="str">
        <f>IF(TA_3!E49&lt;&gt;"",TA_3!E49,"")</f>
        <v/>
      </c>
      <c r="I53" s="499"/>
      <c r="J53" s="499"/>
      <c r="K53" s="499"/>
      <c r="L53" s="499"/>
      <c r="M53" s="499"/>
      <c r="N53" s="499"/>
      <c r="O53" s="499"/>
      <c r="P53" s="499"/>
      <c r="Q53" s="499"/>
      <c r="R53" s="499"/>
      <c r="S53" s="499"/>
      <c r="T53" s="499"/>
      <c r="U53" s="499"/>
      <c r="V53" s="499"/>
      <c r="W53" s="499"/>
      <c r="X53" s="499"/>
      <c r="Y53" s="499"/>
      <c r="Z53" s="499"/>
      <c r="AA53" s="499"/>
      <c r="AB53" s="499"/>
      <c r="AC53" s="499"/>
      <c r="AD53" s="499"/>
      <c r="AE53" s="499"/>
      <c r="AF53" s="499"/>
      <c r="AG53" s="499"/>
      <c r="AH53" s="499"/>
      <c r="AI53" s="499"/>
      <c r="AJ53" s="500"/>
    </row>
    <row r="54" spans="2:36" ht="15.75" thickBot="1"/>
    <row r="55" spans="2:36" ht="15.75" thickBot="1">
      <c r="B55" s="479" t="s">
        <v>492</v>
      </c>
      <c r="D55" s="482" t="str">
        <f>IF(INFORMATIONS!C60&lt;&gt;"",INFORMATIONS!C60,"")</f>
        <v/>
      </c>
      <c r="E55" s="482"/>
      <c r="F55" s="120"/>
      <c r="G55" s="176" t="s">
        <v>390</v>
      </c>
      <c r="H55" s="31" t="str">
        <f>IF(TA_4!$L$10&lt;&gt;"",TA_4!$L$10,"")</f>
        <v/>
      </c>
      <c r="I55" s="31" t="str">
        <f>IF(TA_4!$L$11&lt;&gt;"",TA_4!$L$11,"")</f>
        <v/>
      </c>
      <c r="J55" s="31" t="str">
        <f>IF(TA_4!$L$12&lt;&gt;"",TA_4!$L$12,"")</f>
        <v/>
      </c>
      <c r="K55" s="31" t="str">
        <f>IF(TA_4!$L$13&lt;&gt;"",TA_4!$L$13,"")</f>
        <v/>
      </c>
      <c r="L55" s="31" t="str">
        <f>IF(TA_4!$L$14&lt;&gt;"",TA_4!$L$14,"")</f>
        <v/>
      </c>
      <c r="M55" s="31" t="str">
        <f>IF(TA_4!$L$16&lt;&gt;"",TA_4!$L$16,"")</f>
        <v/>
      </c>
      <c r="N55" s="31" t="str">
        <f>IF(TA_4!$L$17&lt;&gt;"",TA_4!$L$17,"")</f>
        <v/>
      </c>
      <c r="O55" s="31" t="str">
        <f>IF(TA_4!$L$18&lt;&gt;"",TA_4!$L$18,"")</f>
        <v/>
      </c>
      <c r="P55" s="31" t="str">
        <f>IF(TA_4!$L$19&lt;&gt;"",TA_4!$L$19,"")</f>
        <v/>
      </c>
      <c r="Q55" s="31" t="str">
        <f>IF(TA_4!$L$20&lt;&gt;"",TA_4!$L$20,"")</f>
        <v/>
      </c>
      <c r="R55" s="31" t="str">
        <f>IF(TA_4!$L$22&lt;&gt;"",TA_4!$L$22,"")</f>
        <v/>
      </c>
      <c r="S55" s="31" t="str">
        <f>IF(TA_4!$L$23&lt;&gt;"",TA_4!$L$23,"")</f>
        <v/>
      </c>
      <c r="T55" s="31" t="str">
        <f>IF(TA_4!$L$24&lt;&gt;"",TA_4!$L$24,"")</f>
        <v/>
      </c>
      <c r="U55" s="31" t="str">
        <f>IF(TA_4!$L$25&lt;&gt;"",TA_4!$L$25,"")</f>
        <v/>
      </c>
      <c r="V55" s="31" t="str">
        <f>IF(TA_4!$L$27&lt;&gt;"",TA_4!$L$27,"")</f>
        <v/>
      </c>
      <c r="W55" s="31" t="str">
        <f>IF(TA_4!$L$28&lt;&gt;"",TA_4!$L$28,"")</f>
        <v/>
      </c>
      <c r="X55" s="31" t="str">
        <f>IF(TA_4!$L$29&lt;&gt;"",TA_4!$L$29,"")</f>
        <v/>
      </c>
      <c r="Y55" s="31" t="str">
        <f>IF(TA_4!$L$30&lt;&gt;"",TA_4!$L$30,"")</f>
        <v/>
      </c>
      <c r="Z55" s="31" t="str">
        <f>IF(TA_4!$L$31&lt;&gt;"",TA_4!$L$31,"")</f>
        <v/>
      </c>
      <c r="AA55" s="31" t="str">
        <f>IF(TA_4!$L$32&lt;&gt;"",TA_4!$L$32,"")</f>
        <v/>
      </c>
      <c r="AB55" s="31" t="str">
        <f>IF(TA_4!$L$33&lt;&gt;"",TA_4!$L$33,"")</f>
        <v/>
      </c>
      <c r="AC55" s="31" t="str">
        <f>IF(TA_4!$L$34&lt;&gt;"",TA_4!$L$34,"")</f>
        <v/>
      </c>
      <c r="AD55" s="31" t="str">
        <f>IF(TA_4!$L$35&lt;&gt;"",TA_4!$L$35,"")</f>
        <v/>
      </c>
      <c r="AE55" s="31" t="str">
        <f>IF(TA_4!$L$36&lt;&gt;"",TA_4!$L$36,"")</f>
        <v/>
      </c>
      <c r="AF55" s="31" t="str">
        <f>IF(TA_4!$L$38&lt;&gt;"",TA_4!$L$38,"")</f>
        <v/>
      </c>
      <c r="AG55" s="31" t="str">
        <f>IF(TA_4!$L$39&lt;&gt;"",TA_4!$L$39,"")</f>
        <v/>
      </c>
      <c r="AH55" s="31" t="str">
        <f>IF(TA_4!$L$40&lt;&gt;"",TA_4!$L$40,"")</f>
        <v/>
      </c>
      <c r="AI55" s="31" t="str">
        <f>IF(TA_4!$L$42&lt;&gt;"",TA_4!$L$42,"")</f>
        <v/>
      </c>
      <c r="AJ55" s="31" t="str">
        <f>IF(TA_4!$L$43&lt;&gt;"",TA_4!$L$43,"")</f>
        <v/>
      </c>
    </row>
    <row r="56" spans="2:36">
      <c r="B56" s="480"/>
      <c r="D56" s="482"/>
      <c r="E56" s="482"/>
      <c r="F56" s="120"/>
      <c r="G56" s="177" t="s">
        <v>391</v>
      </c>
      <c r="H56" s="31" t="str">
        <f>IF(TA_4!$N$10&lt;&gt;"","O","")</f>
        <v/>
      </c>
      <c r="I56" s="31" t="str">
        <f>IF(TA_4!$N$11&lt;&gt;"","O","")</f>
        <v/>
      </c>
      <c r="J56" s="31" t="str">
        <f>IF(TA_4!$N$12&lt;&gt;"","O","")</f>
        <v/>
      </c>
      <c r="K56" s="31" t="str">
        <f>IF(TA_4!$N$13&lt;&gt;"","O","")</f>
        <v/>
      </c>
      <c r="L56" s="31" t="str">
        <f>IF(TA_4!$N$14&lt;&gt;"","O","")</f>
        <v/>
      </c>
      <c r="M56" s="31" t="str">
        <f>IF(TA_4!$N$16&lt;&gt;"","O","")</f>
        <v/>
      </c>
      <c r="N56" s="31" t="str">
        <f>IF(TA_4!$N$17&lt;&gt;"","O","")</f>
        <v/>
      </c>
      <c r="O56" s="31" t="str">
        <f>IF(TA_4!$N$18&lt;&gt;"","O","")</f>
        <v/>
      </c>
      <c r="P56" s="31" t="str">
        <f>IF(TA_4!$N$19&lt;&gt;"","O","")</f>
        <v/>
      </c>
      <c r="Q56" s="31" t="str">
        <f>IF(TA_4!$N$20&lt;&gt;"","O","")</f>
        <v/>
      </c>
      <c r="R56" s="31" t="str">
        <f>IF(TA_4!$N$22&lt;&gt;"","O","")</f>
        <v/>
      </c>
      <c r="S56" s="31" t="str">
        <f>IF(TA_4!$N$23&lt;&gt;"","O","")</f>
        <v/>
      </c>
      <c r="T56" s="31" t="str">
        <f>IF(TA_4!$N$24&lt;&gt;"","O","")</f>
        <v/>
      </c>
      <c r="U56" s="31" t="str">
        <f>IF(TA_4!$N$25&lt;&gt;"","O","")</f>
        <v/>
      </c>
      <c r="V56" s="31" t="str">
        <f>IF(TA_4!$N$27&lt;&gt;"","O","")</f>
        <v/>
      </c>
      <c r="W56" s="31" t="str">
        <f>IF(TA_4!$N$28&lt;&gt;"","O","")</f>
        <v/>
      </c>
      <c r="X56" s="31" t="str">
        <f>IF(TA_4!$N$29&lt;&gt;"","O","")</f>
        <v/>
      </c>
      <c r="Y56" s="31" t="str">
        <f>IF(TA_4!$N$30&lt;&gt;"","O","")</f>
        <v/>
      </c>
      <c r="Z56" s="31" t="str">
        <f>IF(TA_4!$N$31&lt;&gt;"","O","")</f>
        <v/>
      </c>
      <c r="AA56" s="31" t="str">
        <f>IF(TA_4!$N$32&lt;&gt;"","O","")</f>
        <v/>
      </c>
      <c r="AB56" s="31" t="str">
        <f>IF(TA_4!$N$33&lt;&gt;"","O","")</f>
        <v/>
      </c>
      <c r="AC56" s="31" t="str">
        <f>IF(TA_4!$N$34&lt;&gt;"","O","")</f>
        <v/>
      </c>
      <c r="AD56" s="31" t="str">
        <f>IF(TA_4!$N$35&lt;&gt;"","O","")</f>
        <v/>
      </c>
      <c r="AE56" s="31" t="str">
        <f>IF(TA_4!$N$36&lt;&gt;"","O","")</f>
        <v/>
      </c>
      <c r="AF56" s="31" t="str">
        <f>IF(TA_4!$N$38&lt;&gt;"","O","")</f>
        <v/>
      </c>
      <c r="AG56" s="31" t="str">
        <f>IF(TA_4!$N$39&lt;&gt;"","O","")</f>
        <v/>
      </c>
      <c r="AH56" s="31" t="str">
        <f>IF(TA_4!$N$40&lt;&gt;"","O","")</f>
        <v/>
      </c>
      <c r="AI56" s="31" t="str">
        <f>IF(TA_4!$N$42&lt;&gt;"","O","")</f>
        <v/>
      </c>
      <c r="AJ56" s="31" t="str">
        <f>IF(TA_4!$N$43&lt;&gt;"","O","")</f>
        <v/>
      </c>
    </row>
    <row r="57" spans="2:36" ht="5.0999999999999996" customHeight="1" thickBot="1">
      <c r="B57" s="480"/>
      <c r="D57" s="178"/>
      <c r="E57" s="178"/>
      <c r="F57" s="120"/>
      <c r="G57" s="179"/>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row>
    <row r="58" spans="2:36" ht="30" customHeight="1" thickBot="1">
      <c r="B58" s="480"/>
      <c r="D58" s="467" t="str">
        <f>IF(INFORMATIONS!B64="VISITE","VISITE",IF(INFORMATIONS!B65="AUTO_POS","AUTO_POS",""))</f>
        <v/>
      </c>
      <c r="E58" s="467"/>
      <c r="F58" s="120"/>
      <c r="G58" s="483" t="s">
        <v>364</v>
      </c>
      <c r="H58" s="486" t="str">
        <f>IF(G58&lt;&gt;"",VLOOKUP(G58,TABLE_COM,12,FALSE),"")</f>
        <v>Participe à sa mesure au travail d’équipe mis en œuvre par/dans l’établissement</v>
      </c>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c r="AJ58" s="488"/>
    </row>
    <row r="59" spans="2:36" ht="30" customHeight="1">
      <c r="B59" s="480"/>
      <c r="D59" s="467" t="str">
        <f>IF(INFORMATIONS!C64&lt;&gt;"",INFORMATIONS!C64,"")</f>
        <v/>
      </c>
      <c r="E59" s="467"/>
      <c r="F59" s="120"/>
      <c r="G59" s="484"/>
      <c r="H59" s="489" t="str">
        <f>IF(OR(($D$4=""),($D$4="PAR_COMPETENCE")),IF(G58&lt;&gt;"",IF(VLOOKUP(G58,TABLE_COM,5,FALSE)&lt;&gt;0,VLOOKUP(G58,TABLE_COM,5,FALSE),"")),IF(COMMENTAIRES!F$40&lt;&gt;"",COMMENTAIRES!F$40,""))</f>
        <v/>
      </c>
      <c r="I59" s="490"/>
      <c r="J59" s="490"/>
      <c r="K59" s="490"/>
      <c r="L59" s="490"/>
      <c r="M59" s="490"/>
      <c r="N59" s="490"/>
      <c r="O59" s="490"/>
      <c r="P59" s="490"/>
      <c r="Q59" s="490"/>
      <c r="R59" s="490"/>
      <c r="S59" s="490"/>
      <c r="T59" s="490"/>
      <c r="U59" s="490"/>
      <c r="V59" s="490"/>
      <c r="W59" s="490"/>
      <c r="X59" s="490"/>
      <c r="Y59" s="490"/>
      <c r="Z59" s="490"/>
      <c r="AA59" s="490"/>
      <c r="AB59" s="490"/>
      <c r="AC59" s="490"/>
      <c r="AD59" s="490"/>
      <c r="AE59" s="490"/>
      <c r="AF59" s="490"/>
      <c r="AG59" s="490"/>
      <c r="AH59" s="490"/>
      <c r="AI59" s="490"/>
      <c r="AJ59" s="491"/>
    </row>
    <row r="60" spans="2:36" ht="30" customHeight="1">
      <c r="B60" s="480"/>
      <c r="D60" s="467" t="str">
        <f>IF(INFORMATIONS!D64&lt;&gt;"",INFORMATIONS!D64,"")</f>
        <v/>
      </c>
      <c r="E60" s="467"/>
      <c r="F60" s="120"/>
      <c r="G60" s="484"/>
      <c r="H60" s="492"/>
      <c r="I60" s="493"/>
      <c r="J60" s="493"/>
      <c r="K60" s="493"/>
      <c r="L60" s="493"/>
      <c r="M60" s="493"/>
      <c r="N60" s="493"/>
      <c r="O60" s="493"/>
      <c r="P60" s="493"/>
      <c r="Q60" s="493"/>
      <c r="R60" s="493"/>
      <c r="S60" s="493"/>
      <c r="T60" s="493"/>
      <c r="U60" s="493"/>
      <c r="V60" s="493"/>
      <c r="W60" s="493"/>
      <c r="X60" s="493"/>
      <c r="Y60" s="493"/>
      <c r="Z60" s="493"/>
      <c r="AA60" s="493"/>
      <c r="AB60" s="493"/>
      <c r="AC60" s="493"/>
      <c r="AD60" s="493"/>
      <c r="AE60" s="493"/>
      <c r="AF60" s="493"/>
      <c r="AG60" s="493"/>
      <c r="AH60" s="493"/>
      <c r="AI60" s="493"/>
      <c r="AJ60" s="494"/>
    </row>
    <row r="61" spans="2:36" ht="50.1" customHeight="1" thickBot="1">
      <c r="B61" s="480"/>
      <c r="D61" s="178"/>
      <c r="E61" s="178"/>
      <c r="F61" s="120"/>
      <c r="G61" s="485"/>
      <c r="H61" s="495"/>
      <c r="I61" s="496"/>
      <c r="J61" s="496"/>
      <c r="K61" s="496"/>
      <c r="L61" s="496"/>
      <c r="M61" s="496"/>
      <c r="N61" s="496"/>
      <c r="O61" s="496"/>
      <c r="P61" s="496"/>
      <c r="Q61" s="496"/>
      <c r="R61" s="496"/>
      <c r="S61" s="496"/>
      <c r="T61" s="496"/>
      <c r="U61" s="496"/>
      <c r="V61" s="496"/>
      <c r="W61" s="496"/>
      <c r="X61" s="496"/>
      <c r="Y61" s="496"/>
      <c r="Z61" s="496"/>
      <c r="AA61" s="496"/>
      <c r="AB61" s="496"/>
      <c r="AC61" s="496"/>
      <c r="AD61" s="496"/>
      <c r="AE61" s="496"/>
      <c r="AF61" s="496"/>
      <c r="AG61" s="496"/>
      <c r="AH61" s="496"/>
      <c r="AI61" s="496"/>
      <c r="AJ61" s="497"/>
    </row>
    <row r="62" spans="2:36" ht="5.0999999999999996" customHeight="1" thickBot="1">
      <c r="B62" s="480"/>
      <c r="D62" s="178"/>
      <c r="E62" s="178"/>
      <c r="F62" s="120"/>
      <c r="G62" s="179"/>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row>
    <row r="63" spans="2:36" ht="24.95" customHeight="1">
      <c r="B63" s="480"/>
      <c r="D63" s="498" t="str">
        <f>IF(INFORMATIONS!C61&lt;&gt;"",INFORMATIONS!C61,"")</f>
        <v/>
      </c>
      <c r="E63" s="498"/>
      <c r="F63" s="120"/>
      <c r="G63" s="521" t="s">
        <v>551</v>
      </c>
      <c r="H63" s="503" t="str">
        <f>IF(TA_4!C45&lt;&gt;"",TA_4!C45,"")</f>
        <v/>
      </c>
      <c r="I63" s="503"/>
      <c r="J63" s="503"/>
      <c r="K63" s="503"/>
      <c r="L63" s="503"/>
      <c r="M63" s="503"/>
      <c r="N63" s="503"/>
      <c r="O63" s="503"/>
      <c r="P63" s="503"/>
      <c r="Q63" s="503"/>
      <c r="R63" s="503"/>
      <c r="S63" s="504"/>
      <c r="T63" s="120"/>
      <c r="U63" s="509" t="s">
        <v>272</v>
      </c>
      <c r="V63" s="510"/>
      <c r="W63" s="510"/>
      <c r="X63" s="515" t="str">
        <f>IF(TA_4!O45&lt;&gt;"",TA_4!O45,"")</f>
        <v/>
      </c>
      <c r="Y63" s="515"/>
      <c r="Z63" s="515"/>
      <c r="AA63" s="515"/>
      <c r="AB63" s="515"/>
      <c r="AC63" s="515"/>
      <c r="AD63" s="515"/>
      <c r="AE63" s="515"/>
      <c r="AF63" s="515"/>
      <c r="AG63" s="515"/>
      <c r="AH63" s="515"/>
      <c r="AI63" s="515"/>
      <c r="AJ63" s="516"/>
    </row>
    <row r="64" spans="2:36" ht="24.95" customHeight="1">
      <c r="B64" s="480"/>
      <c r="D64" s="498" t="str">
        <f>IF(INFORMATIONS!C62&lt;&gt;"",INFORMATIONS!C62,"")</f>
        <v/>
      </c>
      <c r="E64" s="498"/>
      <c r="F64" s="120"/>
      <c r="G64" s="522"/>
      <c r="H64" s="505"/>
      <c r="I64" s="505"/>
      <c r="J64" s="505"/>
      <c r="K64" s="505"/>
      <c r="L64" s="505"/>
      <c r="M64" s="505"/>
      <c r="N64" s="505"/>
      <c r="O64" s="505"/>
      <c r="P64" s="505"/>
      <c r="Q64" s="505"/>
      <c r="R64" s="505"/>
      <c r="S64" s="506"/>
      <c r="T64" s="120"/>
      <c r="U64" s="511"/>
      <c r="V64" s="512"/>
      <c r="W64" s="512"/>
      <c r="X64" s="517"/>
      <c r="Y64" s="517"/>
      <c r="Z64" s="517"/>
      <c r="AA64" s="517"/>
      <c r="AB64" s="517"/>
      <c r="AC64" s="517"/>
      <c r="AD64" s="517"/>
      <c r="AE64" s="517"/>
      <c r="AF64" s="517"/>
      <c r="AG64" s="517"/>
      <c r="AH64" s="517"/>
      <c r="AI64" s="517"/>
      <c r="AJ64" s="518"/>
    </row>
    <row r="65" spans="2:36" ht="99.95" customHeight="1" thickBot="1">
      <c r="B65" s="480"/>
      <c r="D65" s="212"/>
      <c r="E65" s="212"/>
      <c r="F65" s="120"/>
      <c r="G65" s="523"/>
      <c r="H65" s="507"/>
      <c r="I65" s="507"/>
      <c r="J65" s="507"/>
      <c r="K65" s="507"/>
      <c r="L65" s="507"/>
      <c r="M65" s="507"/>
      <c r="N65" s="507"/>
      <c r="O65" s="507"/>
      <c r="P65" s="507"/>
      <c r="Q65" s="507"/>
      <c r="R65" s="507"/>
      <c r="S65" s="508"/>
      <c r="T65" s="120"/>
      <c r="U65" s="513"/>
      <c r="V65" s="514"/>
      <c r="W65" s="514"/>
      <c r="X65" s="519"/>
      <c r="Y65" s="519"/>
      <c r="Z65" s="519"/>
      <c r="AA65" s="519"/>
      <c r="AB65" s="519"/>
      <c r="AC65" s="519"/>
      <c r="AD65" s="519"/>
      <c r="AE65" s="519"/>
      <c r="AF65" s="519"/>
      <c r="AG65" s="519"/>
      <c r="AH65" s="519"/>
      <c r="AI65" s="519"/>
      <c r="AJ65" s="520"/>
    </row>
    <row r="66" spans="2:36" ht="5.0999999999999996" customHeight="1" thickBot="1">
      <c r="B66" s="480"/>
      <c r="D66" s="158"/>
      <c r="E66" s="180"/>
      <c r="F66" s="120"/>
      <c r="G66" s="122"/>
      <c r="H66" s="123"/>
      <c r="I66" s="123"/>
      <c r="J66" s="123"/>
      <c r="K66" s="123"/>
      <c r="L66" s="123"/>
      <c r="M66" s="123"/>
      <c r="N66" s="123"/>
      <c r="O66" s="123"/>
      <c r="P66" s="123"/>
      <c r="Q66" s="123"/>
      <c r="R66" s="123"/>
      <c r="S66" s="123"/>
      <c r="T66" s="124"/>
      <c r="U66" s="122"/>
      <c r="V66" s="122"/>
      <c r="W66" s="122"/>
      <c r="X66" s="123"/>
      <c r="Y66" s="123"/>
      <c r="Z66" s="123"/>
      <c r="AA66" s="123"/>
      <c r="AB66" s="123"/>
      <c r="AC66" s="123"/>
      <c r="AD66" s="123"/>
      <c r="AE66" s="123"/>
      <c r="AF66" s="123"/>
      <c r="AG66" s="123"/>
      <c r="AH66" s="123"/>
      <c r="AI66" s="123"/>
      <c r="AJ66" s="123"/>
    </row>
    <row r="67" spans="2:36" ht="80.099999999999994" customHeight="1" thickBot="1">
      <c r="B67" s="480"/>
      <c r="D67" s="158"/>
      <c r="E67" s="180"/>
      <c r="F67" s="120"/>
      <c r="G67" s="181" t="s">
        <v>489</v>
      </c>
      <c r="H67" s="501" t="str">
        <f>IF(TA_4!E47&lt;&gt;"",TA_4!E47,"")</f>
        <v/>
      </c>
      <c r="I67" s="501"/>
      <c r="J67" s="501"/>
      <c r="K67" s="501"/>
      <c r="L67" s="501"/>
      <c r="M67" s="501"/>
      <c r="N67" s="501"/>
      <c r="O67" s="501"/>
      <c r="P67" s="501"/>
      <c r="Q67" s="501"/>
      <c r="R67" s="501"/>
      <c r="S67" s="501"/>
      <c r="T67" s="501"/>
      <c r="U67" s="501"/>
      <c r="V67" s="501"/>
      <c r="W67" s="501"/>
      <c r="X67" s="501"/>
      <c r="Y67" s="501"/>
      <c r="Z67" s="501"/>
      <c r="AA67" s="501"/>
      <c r="AB67" s="501"/>
      <c r="AC67" s="501"/>
      <c r="AD67" s="501"/>
      <c r="AE67" s="501"/>
      <c r="AF67" s="501"/>
      <c r="AG67" s="501"/>
      <c r="AH67" s="501"/>
      <c r="AI67" s="501"/>
      <c r="AJ67" s="502"/>
    </row>
    <row r="68" spans="2:36" ht="5.0999999999999996" customHeight="1" thickBot="1">
      <c r="B68" s="480"/>
      <c r="D68" s="158"/>
      <c r="E68" s="180"/>
      <c r="F68" s="120"/>
      <c r="G68" s="126"/>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row>
    <row r="69" spans="2:36" ht="80.099999999999994" customHeight="1" thickBot="1">
      <c r="B69" s="481"/>
      <c r="D69" s="158"/>
      <c r="E69" s="180"/>
      <c r="F69" s="120"/>
      <c r="G69" s="183" t="s">
        <v>490</v>
      </c>
      <c r="H69" s="499" t="str">
        <f>IF(TA_4!E49&lt;&gt;"",TA_4!E49,"")</f>
        <v/>
      </c>
      <c r="I69" s="499"/>
      <c r="J69" s="499"/>
      <c r="K69" s="499"/>
      <c r="L69" s="499"/>
      <c r="M69" s="499"/>
      <c r="N69" s="499"/>
      <c r="O69" s="499"/>
      <c r="P69" s="499"/>
      <c r="Q69" s="499"/>
      <c r="R69" s="499"/>
      <c r="S69" s="499"/>
      <c r="T69" s="499"/>
      <c r="U69" s="499"/>
      <c r="V69" s="499"/>
      <c r="W69" s="499"/>
      <c r="X69" s="499"/>
      <c r="Y69" s="499"/>
      <c r="Z69" s="499"/>
      <c r="AA69" s="499"/>
      <c r="AB69" s="499"/>
      <c r="AC69" s="499"/>
      <c r="AD69" s="499"/>
      <c r="AE69" s="499"/>
      <c r="AF69" s="499"/>
      <c r="AG69" s="499"/>
      <c r="AH69" s="499"/>
      <c r="AI69" s="499"/>
      <c r="AJ69" s="500"/>
    </row>
    <row r="70" spans="2:36" ht="15.75" thickBot="1"/>
    <row r="71" spans="2:36" ht="15.75" thickBot="1">
      <c r="B71" s="479" t="s">
        <v>493</v>
      </c>
      <c r="D71" s="482" t="str">
        <f>IF(INFORMATIONS!C70&lt;&gt;"",INFORMATIONS!C70,"")</f>
        <v/>
      </c>
      <c r="E71" s="482"/>
      <c r="F71" s="120"/>
      <c r="G71" s="176" t="s">
        <v>390</v>
      </c>
      <c r="H71" s="31" t="str">
        <f>IF(TA_5!$L$10&lt;&gt;"",TA_5!$L$10,"")</f>
        <v/>
      </c>
      <c r="I71" s="31" t="str">
        <f>IF(TA_5!$L$11&lt;&gt;"",TA_5!$L$11,"")</f>
        <v/>
      </c>
      <c r="J71" s="31" t="str">
        <f>IF(TA_5!$L$12&lt;&gt;"",TA_5!$L$12,"")</f>
        <v/>
      </c>
      <c r="K71" s="31" t="str">
        <f>IF(TA_5!$L$13&lt;&gt;"",TA_5!$L$13,"")</f>
        <v/>
      </c>
      <c r="L71" s="31" t="str">
        <f>IF(TA_5!$L$14&lt;&gt;"",TA_5!$L$14,"")</f>
        <v/>
      </c>
      <c r="M71" s="31" t="str">
        <f>IF(TA_5!$L$16&lt;&gt;"",TA_5!$L$16,"")</f>
        <v/>
      </c>
      <c r="N71" s="31" t="str">
        <f>IF(TA_5!$L$17&lt;&gt;"",TA_5!$L$17,"")</f>
        <v/>
      </c>
      <c r="O71" s="31" t="str">
        <f>IF(TA_5!$L$18&lt;&gt;"",TA_5!$L$18,"")</f>
        <v/>
      </c>
      <c r="P71" s="31" t="str">
        <f>IF(TA_5!$L$19&lt;&gt;"",TA_5!$L$19,"")</f>
        <v/>
      </c>
      <c r="Q71" s="31" t="str">
        <f>IF(TA_5!$L$20&lt;&gt;"",TA_5!$L$20,"")</f>
        <v/>
      </c>
      <c r="R71" s="31" t="str">
        <f>IF(TA_5!$L$22&lt;&gt;"",TA_5!$L$22,"")</f>
        <v/>
      </c>
      <c r="S71" s="31" t="str">
        <f>IF(TA_5!$L$23&lt;&gt;"",TA_5!$L$23,"")</f>
        <v/>
      </c>
      <c r="T71" s="31" t="str">
        <f>IF(TA_5!$L$24&lt;&gt;"",TA_5!$L$24,"")</f>
        <v/>
      </c>
      <c r="U71" s="31" t="str">
        <f>IF(TA_5!$L$25&lt;&gt;"",TA_5!$L$25,"")</f>
        <v/>
      </c>
      <c r="V71" s="31" t="str">
        <f>IF(TA_5!$L$27&lt;&gt;"",TA_5!$L$27,"")</f>
        <v/>
      </c>
      <c r="W71" s="31" t="str">
        <f>IF(TA_5!$L$28&lt;&gt;"",TA_5!$L$28,"")</f>
        <v/>
      </c>
      <c r="X71" s="31" t="str">
        <f>IF(TA_5!$L$29&lt;&gt;"",TA_5!$L$29,"")</f>
        <v/>
      </c>
      <c r="Y71" s="31" t="str">
        <f>IF(TA_5!$L$30&lt;&gt;"",TA_5!$L$30,"")</f>
        <v/>
      </c>
      <c r="Z71" s="31" t="str">
        <f>IF(TA_5!$L$31&lt;&gt;"",TA_5!$L$31,"")</f>
        <v/>
      </c>
      <c r="AA71" s="31" t="str">
        <f>IF(TA_5!$L$32&lt;&gt;"",TA_5!$L$32,"")</f>
        <v/>
      </c>
      <c r="AB71" s="31" t="str">
        <f>IF(TA_5!$L$33&lt;&gt;"",TA_5!$L$33,"")</f>
        <v/>
      </c>
      <c r="AC71" s="31" t="str">
        <f>IF(TA_5!$L$34&lt;&gt;"",TA_5!$L$34,"")</f>
        <v/>
      </c>
      <c r="AD71" s="31" t="str">
        <f>IF(TA_5!$L$35&lt;&gt;"",TA_5!$L$35,"")</f>
        <v/>
      </c>
      <c r="AE71" s="31" t="str">
        <f>IF(TA_5!$L$36&lt;&gt;"",TA_5!$L$36,"")</f>
        <v/>
      </c>
      <c r="AF71" s="31" t="str">
        <f>IF(TA_5!$L$38&lt;&gt;"",TA_5!$L$38,"")</f>
        <v/>
      </c>
      <c r="AG71" s="31" t="str">
        <f>IF(TA_5!$L$39&lt;&gt;"",TA_5!$L$39,"")</f>
        <v/>
      </c>
      <c r="AH71" s="31" t="str">
        <f>IF(TA_5!$L$40&lt;&gt;"",TA_5!$L$40,"")</f>
        <v/>
      </c>
      <c r="AI71" s="31" t="str">
        <f>IF(TA_5!$L$42&lt;&gt;"",TA_5!$L$42,"")</f>
        <v/>
      </c>
      <c r="AJ71" s="31" t="str">
        <f>IF(TA_5!$L$43&lt;&gt;"",TA_5!$L$43,"")</f>
        <v/>
      </c>
    </row>
    <row r="72" spans="2:36">
      <c r="B72" s="480"/>
      <c r="D72" s="482"/>
      <c r="E72" s="482"/>
      <c r="F72" s="120"/>
      <c r="G72" s="177" t="s">
        <v>391</v>
      </c>
      <c r="H72" s="31" t="str">
        <f>IF(TA_5!$N$10&lt;&gt;"","O","")</f>
        <v/>
      </c>
      <c r="I72" s="31" t="str">
        <f>IF(TA_5!$N$11&lt;&gt;"","O","")</f>
        <v/>
      </c>
      <c r="J72" s="31" t="str">
        <f>IF(TA_5!$N$12&lt;&gt;"","O","")</f>
        <v/>
      </c>
      <c r="K72" s="31" t="str">
        <f>IF(TA_5!$N$13&lt;&gt;"","O","")</f>
        <v/>
      </c>
      <c r="L72" s="31" t="str">
        <f>IF(TA_5!$N$14&lt;&gt;"","O","")</f>
        <v/>
      </c>
      <c r="M72" s="31" t="str">
        <f>IF(TA_5!$N$16&lt;&gt;"","O","")</f>
        <v/>
      </c>
      <c r="N72" s="31" t="str">
        <f>IF(TA_5!$N$17&lt;&gt;"","O","")</f>
        <v/>
      </c>
      <c r="O72" s="31" t="str">
        <f>IF(TA_5!$N$18&lt;&gt;"","O","")</f>
        <v/>
      </c>
      <c r="P72" s="31" t="str">
        <f>IF(TA_5!$N$19&lt;&gt;"","O","")</f>
        <v/>
      </c>
      <c r="Q72" s="31" t="str">
        <f>IF(TA_5!$N$20&lt;&gt;"","O","")</f>
        <v/>
      </c>
      <c r="R72" s="31" t="str">
        <f>IF(TA_5!$N$22&lt;&gt;"","O","")</f>
        <v/>
      </c>
      <c r="S72" s="31" t="str">
        <f>IF(TA_5!$N$23&lt;&gt;"","O","")</f>
        <v/>
      </c>
      <c r="T72" s="31" t="str">
        <f>IF(TA_5!$N$24&lt;&gt;"","O","")</f>
        <v/>
      </c>
      <c r="U72" s="31" t="str">
        <f>IF(TA_5!$N$25&lt;&gt;"","O","")</f>
        <v/>
      </c>
      <c r="V72" s="31" t="str">
        <f>IF(TA_5!$N$27&lt;&gt;"","O","")</f>
        <v/>
      </c>
      <c r="W72" s="31" t="str">
        <f>IF(TA_5!$N$28&lt;&gt;"","O","")</f>
        <v/>
      </c>
      <c r="X72" s="31" t="str">
        <f>IF(TA_5!$N$29&lt;&gt;"","O","")</f>
        <v/>
      </c>
      <c r="Y72" s="31" t="str">
        <f>IF(TA_5!$N$30&lt;&gt;"","O","")</f>
        <v/>
      </c>
      <c r="Z72" s="31" t="str">
        <f>IF(TA_5!$N$31&lt;&gt;"","O","")</f>
        <v/>
      </c>
      <c r="AA72" s="31" t="str">
        <f>IF(TA_5!$N$32&lt;&gt;"","O","")</f>
        <v/>
      </c>
      <c r="AB72" s="31" t="str">
        <f>IF(TA_5!$N$33&lt;&gt;"","O","")</f>
        <v/>
      </c>
      <c r="AC72" s="31" t="str">
        <f>IF(TA_5!$N$34&lt;&gt;"","O","")</f>
        <v/>
      </c>
      <c r="AD72" s="31" t="str">
        <f>IF(TA_5!$N$35&lt;&gt;"","O","")</f>
        <v/>
      </c>
      <c r="AE72" s="31" t="str">
        <f>IF(TA_5!$N$36&lt;&gt;"","O","")</f>
        <v/>
      </c>
      <c r="AF72" s="31" t="str">
        <f>IF(TA_5!$N$38&lt;&gt;"","O","")</f>
        <v/>
      </c>
      <c r="AG72" s="31" t="str">
        <f>IF(TA_5!$N$39&lt;&gt;"","O","")</f>
        <v/>
      </c>
      <c r="AH72" s="31" t="str">
        <f>IF(TA_5!$N$40&lt;&gt;"","O","")</f>
        <v/>
      </c>
      <c r="AI72" s="31" t="str">
        <f>IF(TA_5!$N$42&lt;&gt;"","O","")</f>
        <v/>
      </c>
      <c r="AJ72" s="31" t="str">
        <f>IF(TA_5!$N$43&lt;&gt;"","O","")</f>
        <v/>
      </c>
    </row>
    <row r="73" spans="2:36" ht="5.0999999999999996" customHeight="1" thickBot="1">
      <c r="B73" s="480"/>
      <c r="D73" s="178"/>
      <c r="E73" s="178"/>
      <c r="F73" s="120"/>
      <c r="G73" s="179"/>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row>
    <row r="74" spans="2:36" ht="30" customHeight="1" thickBot="1">
      <c r="B74" s="480"/>
      <c r="D74" s="467" t="str">
        <f>IF(INFORMATIONS!B74="VISITE","VISITE",IF(INFORMATIONS!B75="AUTO_POS","AUTO_POS",""))</f>
        <v/>
      </c>
      <c r="E74" s="467"/>
      <c r="F74" s="120"/>
      <c r="G74" s="483" t="s">
        <v>364</v>
      </c>
      <c r="H74" s="486" t="str">
        <f>IF(G74&lt;&gt;"",VLOOKUP(G74,TABLE_COM,12,FALSE),"")</f>
        <v>Participe à sa mesure au travail d’équipe mis en œuvre par/dans l’établissement</v>
      </c>
      <c r="I74" s="487"/>
      <c r="J74" s="487"/>
      <c r="K74" s="487"/>
      <c r="L74" s="487"/>
      <c r="M74" s="487"/>
      <c r="N74" s="487"/>
      <c r="O74" s="487"/>
      <c r="P74" s="487"/>
      <c r="Q74" s="487"/>
      <c r="R74" s="487"/>
      <c r="S74" s="487"/>
      <c r="T74" s="487"/>
      <c r="U74" s="487"/>
      <c r="V74" s="487"/>
      <c r="W74" s="487"/>
      <c r="X74" s="487"/>
      <c r="Y74" s="487"/>
      <c r="Z74" s="487"/>
      <c r="AA74" s="487"/>
      <c r="AB74" s="487"/>
      <c r="AC74" s="487"/>
      <c r="AD74" s="487"/>
      <c r="AE74" s="487"/>
      <c r="AF74" s="487"/>
      <c r="AG74" s="487"/>
      <c r="AH74" s="487"/>
      <c r="AI74" s="487"/>
      <c r="AJ74" s="488"/>
    </row>
    <row r="75" spans="2:36" ht="30" customHeight="1">
      <c r="B75" s="480"/>
      <c r="D75" s="467" t="str">
        <f>IF(INFORMATIONS!C74&lt;&gt;"",INFORMATIONS!C74,"")</f>
        <v/>
      </c>
      <c r="E75" s="467"/>
      <c r="F75" s="120"/>
      <c r="G75" s="484"/>
      <c r="H75" s="489" t="str">
        <f>IF(OR(($D$4=""),($D$4="PAR_COMPETENCE")),IF(G74&lt;&gt;"",IF(VLOOKUP(G74,TABLE_COM,6,FALSE)&lt;&gt;0,VLOOKUP(G74,TABLE_COM,6,FALSE),"")),IF(COMMENTAIRES!G$40&lt;&gt;"",COMMENTAIRES!G$40,""))</f>
        <v/>
      </c>
      <c r="I75" s="490"/>
      <c r="J75" s="490"/>
      <c r="K75" s="490"/>
      <c r="L75" s="490"/>
      <c r="M75" s="490"/>
      <c r="N75" s="490"/>
      <c r="O75" s="490"/>
      <c r="P75" s="490"/>
      <c r="Q75" s="490"/>
      <c r="R75" s="490"/>
      <c r="S75" s="490"/>
      <c r="T75" s="490"/>
      <c r="U75" s="490"/>
      <c r="V75" s="490"/>
      <c r="W75" s="490"/>
      <c r="X75" s="490"/>
      <c r="Y75" s="490"/>
      <c r="Z75" s="490"/>
      <c r="AA75" s="490"/>
      <c r="AB75" s="490"/>
      <c r="AC75" s="490"/>
      <c r="AD75" s="490"/>
      <c r="AE75" s="490"/>
      <c r="AF75" s="490"/>
      <c r="AG75" s="490"/>
      <c r="AH75" s="490"/>
      <c r="AI75" s="490"/>
      <c r="AJ75" s="491"/>
    </row>
    <row r="76" spans="2:36" ht="30" customHeight="1">
      <c r="B76" s="480"/>
      <c r="D76" s="467" t="str">
        <f>IF(INFORMATIONS!D74&lt;&gt;"",INFORMATIONS!D74,"")</f>
        <v/>
      </c>
      <c r="E76" s="467"/>
      <c r="F76" s="120"/>
      <c r="G76" s="484"/>
      <c r="H76" s="492"/>
      <c r="I76" s="493"/>
      <c r="J76" s="493"/>
      <c r="K76" s="493"/>
      <c r="L76" s="493"/>
      <c r="M76" s="493"/>
      <c r="N76" s="493"/>
      <c r="O76" s="493"/>
      <c r="P76" s="493"/>
      <c r="Q76" s="493"/>
      <c r="R76" s="493"/>
      <c r="S76" s="493"/>
      <c r="T76" s="493"/>
      <c r="U76" s="493"/>
      <c r="V76" s="493"/>
      <c r="W76" s="493"/>
      <c r="X76" s="493"/>
      <c r="Y76" s="493"/>
      <c r="Z76" s="493"/>
      <c r="AA76" s="493"/>
      <c r="AB76" s="493"/>
      <c r="AC76" s="493"/>
      <c r="AD76" s="493"/>
      <c r="AE76" s="493"/>
      <c r="AF76" s="493"/>
      <c r="AG76" s="493"/>
      <c r="AH76" s="493"/>
      <c r="AI76" s="493"/>
      <c r="AJ76" s="494"/>
    </row>
    <row r="77" spans="2:36" ht="50.1" customHeight="1" thickBot="1">
      <c r="B77" s="480"/>
      <c r="D77" s="178"/>
      <c r="E77" s="178"/>
      <c r="F77" s="120"/>
      <c r="G77" s="485"/>
      <c r="H77" s="495"/>
      <c r="I77" s="496"/>
      <c r="J77" s="496"/>
      <c r="K77" s="496"/>
      <c r="L77" s="496"/>
      <c r="M77" s="496"/>
      <c r="N77" s="496"/>
      <c r="O77" s="496"/>
      <c r="P77" s="496"/>
      <c r="Q77" s="496"/>
      <c r="R77" s="496"/>
      <c r="S77" s="496"/>
      <c r="T77" s="496"/>
      <c r="U77" s="496"/>
      <c r="V77" s="496"/>
      <c r="W77" s="496"/>
      <c r="X77" s="496"/>
      <c r="Y77" s="496"/>
      <c r="Z77" s="496"/>
      <c r="AA77" s="496"/>
      <c r="AB77" s="496"/>
      <c r="AC77" s="496"/>
      <c r="AD77" s="496"/>
      <c r="AE77" s="496"/>
      <c r="AF77" s="496"/>
      <c r="AG77" s="496"/>
      <c r="AH77" s="496"/>
      <c r="AI77" s="496"/>
      <c r="AJ77" s="497"/>
    </row>
    <row r="78" spans="2:36" ht="5.0999999999999996" customHeight="1" thickBot="1">
      <c r="B78" s="480"/>
      <c r="D78" s="178"/>
      <c r="E78" s="178"/>
      <c r="F78" s="120"/>
      <c r="G78" s="179"/>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row>
    <row r="79" spans="2:36" ht="24.95" customHeight="1">
      <c r="B79" s="480"/>
      <c r="D79" s="498" t="str">
        <f>IF(INFORMATIONS!C71&lt;&gt;"",INFORMATIONS!C71,"")</f>
        <v/>
      </c>
      <c r="E79" s="498"/>
      <c r="F79" s="120"/>
      <c r="G79" s="521" t="s">
        <v>551</v>
      </c>
      <c r="H79" s="503" t="str">
        <f>IF(TA_5!C45&lt;&gt;"",TA_5!C45,"")</f>
        <v/>
      </c>
      <c r="I79" s="503"/>
      <c r="J79" s="503"/>
      <c r="K79" s="503"/>
      <c r="L79" s="503"/>
      <c r="M79" s="503"/>
      <c r="N79" s="503"/>
      <c r="O79" s="503"/>
      <c r="P79" s="503"/>
      <c r="Q79" s="503"/>
      <c r="R79" s="503"/>
      <c r="S79" s="504"/>
      <c r="T79" s="120"/>
      <c r="U79" s="509" t="s">
        <v>272</v>
      </c>
      <c r="V79" s="510"/>
      <c r="W79" s="510"/>
      <c r="X79" s="515" t="str">
        <f>IF(TA_5!O45&lt;&gt;"",TA_5!O45,"")</f>
        <v/>
      </c>
      <c r="Y79" s="515"/>
      <c r="Z79" s="515"/>
      <c r="AA79" s="515"/>
      <c r="AB79" s="515"/>
      <c r="AC79" s="515"/>
      <c r="AD79" s="515"/>
      <c r="AE79" s="515"/>
      <c r="AF79" s="515"/>
      <c r="AG79" s="515"/>
      <c r="AH79" s="515"/>
      <c r="AI79" s="515"/>
      <c r="AJ79" s="516"/>
    </row>
    <row r="80" spans="2:36" ht="24.95" customHeight="1">
      <c r="B80" s="480"/>
      <c r="D80" s="498" t="str">
        <f>IF(INFORMATIONS!C72&lt;&gt;"",INFORMATIONS!C72,"")</f>
        <v/>
      </c>
      <c r="E80" s="498"/>
      <c r="F80" s="120"/>
      <c r="G80" s="522"/>
      <c r="H80" s="505"/>
      <c r="I80" s="505"/>
      <c r="J80" s="505"/>
      <c r="K80" s="505"/>
      <c r="L80" s="505"/>
      <c r="M80" s="505"/>
      <c r="N80" s="505"/>
      <c r="O80" s="505"/>
      <c r="P80" s="505"/>
      <c r="Q80" s="505"/>
      <c r="R80" s="505"/>
      <c r="S80" s="506"/>
      <c r="T80" s="120"/>
      <c r="U80" s="511"/>
      <c r="V80" s="512"/>
      <c r="W80" s="512"/>
      <c r="X80" s="517"/>
      <c r="Y80" s="517"/>
      <c r="Z80" s="517"/>
      <c r="AA80" s="517"/>
      <c r="AB80" s="517"/>
      <c r="AC80" s="517"/>
      <c r="AD80" s="517"/>
      <c r="AE80" s="517"/>
      <c r="AF80" s="517"/>
      <c r="AG80" s="517"/>
      <c r="AH80" s="517"/>
      <c r="AI80" s="517"/>
      <c r="AJ80" s="518"/>
    </row>
    <row r="81" spans="2:36" ht="99.95" customHeight="1" thickBot="1">
      <c r="B81" s="480"/>
      <c r="D81" s="212"/>
      <c r="E81" s="212"/>
      <c r="F81" s="120"/>
      <c r="G81" s="523"/>
      <c r="H81" s="507"/>
      <c r="I81" s="507"/>
      <c r="J81" s="507"/>
      <c r="K81" s="507"/>
      <c r="L81" s="507"/>
      <c r="M81" s="507"/>
      <c r="N81" s="507"/>
      <c r="O81" s="507"/>
      <c r="P81" s="507"/>
      <c r="Q81" s="507"/>
      <c r="R81" s="507"/>
      <c r="S81" s="508"/>
      <c r="T81" s="120"/>
      <c r="U81" s="513"/>
      <c r="V81" s="514"/>
      <c r="W81" s="514"/>
      <c r="X81" s="519"/>
      <c r="Y81" s="519"/>
      <c r="Z81" s="519"/>
      <c r="AA81" s="519"/>
      <c r="AB81" s="519"/>
      <c r="AC81" s="519"/>
      <c r="AD81" s="519"/>
      <c r="AE81" s="519"/>
      <c r="AF81" s="519"/>
      <c r="AG81" s="519"/>
      <c r="AH81" s="519"/>
      <c r="AI81" s="519"/>
      <c r="AJ81" s="520"/>
    </row>
    <row r="82" spans="2:36" ht="5.0999999999999996" customHeight="1" thickBot="1">
      <c r="B82" s="480"/>
      <c r="D82" s="158"/>
      <c r="E82" s="180"/>
      <c r="F82" s="120"/>
      <c r="G82" s="122"/>
      <c r="H82" s="123"/>
      <c r="I82" s="123"/>
      <c r="J82" s="123"/>
      <c r="K82" s="123"/>
      <c r="L82" s="123"/>
      <c r="M82" s="123"/>
      <c r="N82" s="123"/>
      <c r="O82" s="123"/>
      <c r="P82" s="123"/>
      <c r="Q82" s="123"/>
      <c r="R82" s="123"/>
      <c r="S82" s="123"/>
      <c r="T82" s="124"/>
      <c r="U82" s="122"/>
      <c r="V82" s="122"/>
      <c r="W82" s="122"/>
      <c r="X82" s="123"/>
      <c r="Y82" s="123"/>
      <c r="Z82" s="123"/>
      <c r="AA82" s="123"/>
      <c r="AB82" s="123"/>
      <c r="AC82" s="123"/>
      <c r="AD82" s="123"/>
      <c r="AE82" s="123"/>
      <c r="AF82" s="123"/>
      <c r="AG82" s="123"/>
      <c r="AH82" s="123"/>
      <c r="AI82" s="123"/>
      <c r="AJ82" s="123"/>
    </row>
    <row r="83" spans="2:36" ht="80.099999999999994" customHeight="1" thickBot="1">
      <c r="B83" s="480"/>
      <c r="D83" s="158"/>
      <c r="E83" s="180"/>
      <c r="F83" s="120"/>
      <c r="G83" s="181" t="s">
        <v>489</v>
      </c>
      <c r="H83" s="501" t="str">
        <f>IF(TA_5!E47&lt;&gt;"",TA_5!E47,"")</f>
        <v/>
      </c>
      <c r="I83" s="501"/>
      <c r="J83" s="501"/>
      <c r="K83" s="501"/>
      <c r="L83" s="501"/>
      <c r="M83" s="501"/>
      <c r="N83" s="501"/>
      <c r="O83" s="501"/>
      <c r="P83" s="501"/>
      <c r="Q83" s="501"/>
      <c r="R83" s="501"/>
      <c r="S83" s="501"/>
      <c r="T83" s="501"/>
      <c r="U83" s="501"/>
      <c r="V83" s="501"/>
      <c r="W83" s="501"/>
      <c r="X83" s="501"/>
      <c r="Y83" s="501"/>
      <c r="Z83" s="501"/>
      <c r="AA83" s="501"/>
      <c r="AB83" s="501"/>
      <c r="AC83" s="501"/>
      <c r="AD83" s="501"/>
      <c r="AE83" s="501"/>
      <c r="AF83" s="501"/>
      <c r="AG83" s="501"/>
      <c r="AH83" s="501"/>
      <c r="AI83" s="501"/>
      <c r="AJ83" s="502"/>
    </row>
    <row r="84" spans="2:36" ht="5.0999999999999996" customHeight="1" thickBot="1">
      <c r="B84" s="480"/>
      <c r="D84" s="158"/>
      <c r="E84" s="180"/>
      <c r="F84" s="120"/>
      <c r="G84" s="126"/>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row>
    <row r="85" spans="2:36" ht="80.099999999999994" customHeight="1" thickBot="1">
      <c r="B85" s="481"/>
      <c r="D85" s="158"/>
      <c r="E85" s="180"/>
      <c r="F85" s="120"/>
      <c r="G85" s="183" t="s">
        <v>490</v>
      </c>
      <c r="H85" s="499" t="str">
        <f>IF(TA_5!E49&lt;&gt;"",TA_5!E49,"")</f>
        <v/>
      </c>
      <c r="I85" s="499"/>
      <c r="J85" s="499"/>
      <c r="K85" s="499"/>
      <c r="L85" s="499"/>
      <c r="M85" s="499"/>
      <c r="N85" s="499"/>
      <c r="O85" s="499"/>
      <c r="P85" s="499"/>
      <c r="Q85" s="499"/>
      <c r="R85" s="499"/>
      <c r="S85" s="499"/>
      <c r="T85" s="499"/>
      <c r="U85" s="499"/>
      <c r="V85" s="499"/>
      <c r="W85" s="499"/>
      <c r="X85" s="499"/>
      <c r="Y85" s="499"/>
      <c r="Z85" s="499"/>
      <c r="AA85" s="499"/>
      <c r="AB85" s="499"/>
      <c r="AC85" s="499"/>
      <c r="AD85" s="499"/>
      <c r="AE85" s="499"/>
      <c r="AF85" s="499"/>
      <c r="AG85" s="499"/>
      <c r="AH85" s="499"/>
      <c r="AI85" s="499"/>
      <c r="AJ85" s="500"/>
    </row>
    <row r="86" spans="2:36" ht="15.75" thickBot="1"/>
    <row r="87" spans="2:36" ht="15.75" thickBot="1">
      <c r="B87" s="479" t="s">
        <v>494</v>
      </c>
      <c r="D87" s="482" t="str">
        <f>IF(INFORMATIONS!C80&lt;&gt;"",INFORMATIONS!C80,"")</f>
        <v/>
      </c>
      <c r="E87" s="482"/>
      <c r="F87" s="120"/>
      <c r="G87" s="176" t="s">
        <v>390</v>
      </c>
      <c r="H87" s="31" t="str">
        <f>IF(TA_6!$L$10&lt;&gt;"",TA_6!$L$10,"")</f>
        <v/>
      </c>
      <c r="I87" s="31" t="str">
        <f>IF(TA_6!$L$11&lt;&gt;"",TA_6!$L$11,"")</f>
        <v/>
      </c>
      <c r="J87" s="31" t="str">
        <f>IF(TA_6!$L$12&lt;&gt;"",TA_6!$L$12,"")</f>
        <v/>
      </c>
      <c r="K87" s="31" t="str">
        <f>IF(TA_6!$L$13&lt;&gt;"",TA_6!$L$13,"")</f>
        <v/>
      </c>
      <c r="L87" s="31" t="str">
        <f>IF(TA_6!$L$14&lt;&gt;"",TA_6!$L$14,"")</f>
        <v/>
      </c>
      <c r="M87" s="31" t="str">
        <f>IF(TA_6!$L$16&lt;&gt;"",TA_6!$L$16,"")</f>
        <v/>
      </c>
      <c r="N87" s="31" t="str">
        <f>IF(TA_6!$L$17&lt;&gt;"",TA_6!$L$17,"")</f>
        <v/>
      </c>
      <c r="O87" s="31" t="str">
        <f>IF(TA_6!$L$18&lt;&gt;"",TA_6!$L$18,"")</f>
        <v/>
      </c>
      <c r="P87" s="31" t="str">
        <f>IF(TA_6!$L$19&lt;&gt;"",TA_6!$L$19,"")</f>
        <v/>
      </c>
      <c r="Q87" s="31" t="str">
        <f>IF(TA_6!$L$20&lt;&gt;"",TA_6!$L$20,"")</f>
        <v/>
      </c>
      <c r="R87" s="31" t="str">
        <f>IF(TA_6!$L$22&lt;&gt;"",TA_6!$L$22,"")</f>
        <v/>
      </c>
      <c r="S87" s="31" t="str">
        <f>IF(TA_6!$L$23&lt;&gt;"",TA_6!$L$23,"")</f>
        <v/>
      </c>
      <c r="T87" s="31" t="str">
        <f>IF(TA_6!$L$24&lt;&gt;"",TA_6!$L$24,"")</f>
        <v/>
      </c>
      <c r="U87" s="31" t="str">
        <f>IF(TA_6!$L$25&lt;&gt;"",TA_6!$L$25,"")</f>
        <v/>
      </c>
      <c r="V87" s="31" t="str">
        <f>IF(TA_6!$L$27&lt;&gt;"",TA_6!$L$27,"")</f>
        <v/>
      </c>
      <c r="W87" s="31" t="str">
        <f>IF(TA_6!$L$28&lt;&gt;"",TA_6!$L$28,"")</f>
        <v/>
      </c>
      <c r="X87" s="31" t="str">
        <f>IF(TA_6!$L$29&lt;&gt;"",TA_6!$L$29,"")</f>
        <v/>
      </c>
      <c r="Y87" s="31" t="str">
        <f>IF(TA_6!$L$30&lt;&gt;"",TA_6!$L$30,"")</f>
        <v/>
      </c>
      <c r="Z87" s="31" t="str">
        <f>IF(TA_6!$L$31&lt;&gt;"",TA_6!$L$31,"")</f>
        <v/>
      </c>
      <c r="AA87" s="31" t="str">
        <f>IF(TA_6!$L$32&lt;&gt;"",TA_6!$L$32,"")</f>
        <v/>
      </c>
      <c r="AB87" s="31" t="str">
        <f>IF(TA_6!$L$33&lt;&gt;"",TA_6!$L$33,"")</f>
        <v/>
      </c>
      <c r="AC87" s="31" t="str">
        <f>IF(TA_6!$L$34&lt;&gt;"",TA_6!$L$34,"")</f>
        <v/>
      </c>
      <c r="AD87" s="31" t="str">
        <f>IF(TA_6!$L$35&lt;&gt;"",TA_6!$L$35,"")</f>
        <v/>
      </c>
      <c r="AE87" s="31" t="str">
        <f>IF(TA_6!$L$36&lt;&gt;"",TA_6!$L$36,"")</f>
        <v/>
      </c>
      <c r="AF87" s="31" t="str">
        <f>IF(TA_6!$L$38&lt;&gt;"",TA_6!$L$38,"")</f>
        <v/>
      </c>
      <c r="AG87" s="31" t="str">
        <f>IF(TA_6!$L$39&lt;&gt;"",TA_6!$L$39,"")</f>
        <v/>
      </c>
      <c r="AH87" s="31" t="str">
        <f>IF(TA_6!$L$40&lt;&gt;"",TA_6!$L$40,"")</f>
        <v/>
      </c>
      <c r="AI87" s="31" t="str">
        <f>IF(TA_6!$L$42&lt;&gt;"",TA_6!$L$42,"")</f>
        <v/>
      </c>
      <c r="AJ87" s="31" t="str">
        <f>IF(TA_6!$L$43&lt;&gt;"",TA_6!$L$43,"")</f>
        <v/>
      </c>
    </row>
    <row r="88" spans="2:36">
      <c r="B88" s="480"/>
      <c r="D88" s="482"/>
      <c r="E88" s="482"/>
      <c r="F88" s="120"/>
      <c r="G88" s="177" t="s">
        <v>391</v>
      </c>
      <c r="H88" s="31" t="str">
        <f>IF(TA_6!$N$10&lt;&gt;"","O","")</f>
        <v/>
      </c>
      <c r="I88" s="31" t="str">
        <f>IF(TA_6!$N$11&lt;&gt;"","O","")</f>
        <v/>
      </c>
      <c r="J88" s="31" t="str">
        <f>IF(TA_6!$N$12&lt;&gt;"","O","")</f>
        <v/>
      </c>
      <c r="K88" s="31" t="str">
        <f>IF(TA_6!$N$13&lt;&gt;"","O","")</f>
        <v/>
      </c>
      <c r="L88" s="31" t="str">
        <f>IF(TA_6!$N$14&lt;&gt;"","O","")</f>
        <v/>
      </c>
      <c r="M88" s="31" t="str">
        <f>IF(TA_6!$N$16&lt;&gt;"","O","")</f>
        <v/>
      </c>
      <c r="N88" s="31" t="str">
        <f>IF(TA_6!$N$17&lt;&gt;"","O","")</f>
        <v/>
      </c>
      <c r="O88" s="31" t="str">
        <f>IF(TA_6!$N$18&lt;&gt;"","O","")</f>
        <v/>
      </c>
      <c r="P88" s="31" t="str">
        <f>IF(TA_6!$N$19&lt;&gt;"","O","")</f>
        <v/>
      </c>
      <c r="Q88" s="31" t="str">
        <f>IF(TA_6!$N$20&lt;&gt;"","O","")</f>
        <v/>
      </c>
      <c r="R88" s="31" t="str">
        <f>IF(TA_6!$N$22&lt;&gt;"","O","")</f>
        <v/>
      </c>
      <c r="S88" s="31" t="str">
        <f>IF(TA_6!$N$23&lt;&gt;"","O","")</f>
        <v/>
      </c>
      <c r="T88" s="31" t="str">
        <f>IF(TA_6!$N$24&lt;&gt;"","O","")</f>
        <v/>
      </c>
      <c r="U88" s="31" t="str">
        <f>IF(TA_6!$N$25&lt;&gt;"","O","")</f>
        <v/>
      </c>
      <c r="V88" s="31" t="str">
        <f>IF(TA_6!$N$27&lt;&gt;"","O","")</f>
        <v/>
      </c>
      <c r="W88" s="31" t="str">
        <f>IF(TA_6!$N$28&lt;&gt;"","O","")</f>
        <v/>
      </c>
      <c r="X88" s="31" t="str">
        <f>IF(TA_6!$N$29&lt;&gt;"","O","")</f>
        <v/>
      </c>
      <c r="Y88" s="31" t="str">
        <f>IF(TA_6!$N$30&lt;&gt;"","O","")</f>
        <v/>
      </c>
      <c r="Z88" s="31" t="str">
        <f>IF(TA_6!$N$31&lt;&gt;"","O","")</f>
        <v/>
      </c>
      <c r="AA88" s="31" t="str">
        <f>IF(TA_6!$N$32&lt;&gt;"","O","")</f>
        <v/>
      </c>
      <c r="AB88" s="31" t="str">
        <f>IF(TA_6!$N$33&lt;&gt;"","O","")</f>
        <v/>
      </c>
      <c r="AC88" s="31" t="str">
        <f>IF(TA_6!$N$34&lt;&gt;"","O","")</f>
        <v/>
      </c>
      <c r="AD88" s="31" t="str">
        <f>IF(TA_6!$N$35&lt;&gt;"","O","")</f>
        <v/>
      </c>
      <c r="AE88" s="31" t="str">
        <f>IF(TA_6!$N$36&lt;&gt;"","O","")</f>
        <v/>
      </c>
      <c r="AF88" s="31" t="str">
        <f>IF(TA_6!$N$38&lt;&gt;"","O","")</f>
        <v/>
      </c>
      <c r="AG88" s="31" t="str">
        <f>IF(TA_6!$N$39&lt;&gt;"","O","")</f>
        <v/>
      </c>
      <c r="AH88" s="31" t="str">
        <f>IF(TA_6!$N$40&lt;&gt;"","O","")</f>
        <v/>
      </c>
      <c r="AI88" s="31" t="str">
        <f>IF(TA_6!$N$42&lt;&gt;"","O","")</f>
        <v/>
      </c>
      <c r="AJ88" s="31" t="str">
        <f>IF(TA_6!$N$43&lt;&gt;"","O","")</f>
        <v/>
      </c>
    </row>
    <row r="89" spans="2:36" ht="5.0999999999999996" customHeight="1" thickBot="1">
      <c r="B89" s="480"/>
      <c r="D89" s="178"/>
      <c r="E89" s="178"/>
      <c r="F89" s="120"/>
      <c r="G89" s="179"/>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row>
    <row r="90" spans="2:36" ht="30" customHeight="1" thickBot="1">
      <c r="B90" s="480"/>
      <c r="D90" s="467" t="str">
        <f>IF(INFORMATIONS!B84="VISITE","VISITE",IF(INFORMATIONS!B85="AUTO_POS","AUTO_POS",""))</f>
        <v/>
      </c>
      <c r="E90" s="467"/>
      <c r="F90" s="120"/>
      <c r="G90" s="483" t="s">
        <v>364</v>
      </c>
      <c r="H90" s="486" t="str">
        <f>IF(G90&lt;&gt;"",VLOOKUP(G90,TABLE_COM,12,FALSE),"")</f>
        <v>Participe à sa mesure au travail d’équipe mis en œuvre par/dans l’établissement</v>
      </c>
      <c r="I90" s="487"/>
      <c r="J90" s="487"/>
      <c r="K90" s="487"/>
      <c r="L90" s="487"/>
      <c r="M90" s="487"/>
      <c r="N90" s="487"/>
      <c r="O90" s="487"/>
      <c r="P90" s="487"/>
      <c r="Q90" s="487"/>
      <c r="R90" s="487"/>
      <c r="S90" s="487"/>
      <c r="T90" s="487"/>
      <c r="U90" s="487"/>
      <c r="V90" s="487"/>
      <c r="W90" s="487"/>
      <c r="X90" s="487"/>
      <c r="Y90" s="487"/>
      <c r="Z90" s="487"/>
      <c r="AA90" s="487"/>
      <c r="AB90" s="487"/>
      <c r="AC90" s="487"/>
      <c r="AD90" s="487"/>
      <c r="AE90" s="487"/>
      <c r="AF90" s="487"/>
      <c r="AG90" s="487"/>
      <c r="AH90" s="487"/>
      <c r="AI90" s="487"/>
      <c r="AJ90" s="488"/>
    </row>
    <row r="91" spans="2:36" ht="30" customHeight="1">
      <c r="B91" s="480"/>
      <c r="D91" s="467" t="str">
        <f>IF(INFORMATIONS!C84&lt;&gt;"",INFORMATIONS!C84,"")</f>
        <v/>
      </c>
      <c r="E91" s="467"/>
      <c r="F91" s="120"/>
      <c r="G91" s="484"/>
      <c r="H91" s="489" t="str">
        <f>IF(OR(($D$4=""),($D$4="PAR_COMPETENCE")),IF(G90&lt;&gt;"",IF(VLOOKUP(G90,TABLE_COM,6,FALSE)&lt;&gt;0,VLOOKUP(G90,TABLE_COM,6,FALSE),"")),IF(COMMENTAIRES!H$40&lt;&gt;"",COMMENTAIRES!H$40,""))</f>
        <v/>
      </c>
      <c r="I91" s="490"/>
      <c r="J91" s="490"/>
      <c r="K91" s="490"/>
      <c r="L91" s="490"/>
      <c r="M91" s="490"/>
      <c r="N91" s="490"/>
      <c r="O91" s="490"/>
      <c r="P91" s="490"/>
      <c r="Q91" s="490"/>
      <c r="R91" s="490"/>
      <c r="S91" s="490"/>
      <c r="T91" s="490"/>
      <c r="U91" s="490"/>
      <c r="V91" s="490"/>
      <c r="W91" s="490"/>
      <c r="X91" s="490"/>
      <c r="Y91" s="490"/>
      <c r="Z91" s="490"/>
      <c r="AA91" s="490"/>
      <c r="AB91" s="490"/>
      <c r="AC91" s="490"/>
      <c r="AD91" s="490"/>
      <c r="AE91" s="490"/>
      <c r="AF91" s="490"/>
      <c r="AG91" s="490"/>
      <c r="AH91" s="490"/>
      <c r="AI91" s="490"/>
      <c r="AJ91" s="491"/>
    </row>
    <row r="92" spans="2:36" ht="30" customHeight="1">
      <c r="B92" s="480"/>
      <c r="D92" s="467" t="str">
        <f>IF(INFORMATIONS!D84&lt;&gt;"",INFORMATIONS!D84,"")</f>
        <v/>
      </c>
      <c r="E92" s="467"/>
      <c r="F92" s="120"/>
      <c r="G92" s="484"/>
      <c r="H92" s="492"/>
      <c r="I92" s="493"/>
      <c r="J92" s="493"/>
      <c r="K92" s="493"/>
      <c r="L92" s="493"/>
      <c r="M92" s="493"/>
      <c r="N92" s="493"/>
      <c r="O92" s="493"/>
      <c r="P92" s="493"/>
      <c r="Q92" s="493"/>
      <c r="R92" s="493"/>
      <c r="S92" s="493"/>
      <c r="T92" s="493"/>
      <c r="U92" s="493"/>
      <c r="V92" s="493"/>
      <c r="W92" s="493"/>
      <c r="X92" s="493"/>
      <c r="Y92" s="493"/>
      <c r="Z92" s="493"/>
      <c r="AA92" s="493"/>
      <c r="AB92" s="493"/>
      <c r="AC92" s="493"/>
      <c r="AD92" s="493"/>
      <c r="AE92" s="493"/>
      <c r="AF92" s="493"/>
      <c r="AG92" s="493"/>
      <c r="AH92" s="493"/>
      <c r="AI92" s="493"/>
      <c r="AJ92" s="494"/>
    </row>
    <row r="93" spans="2:36" ht="50.1" customHeight="1" thickBot="1">
      <c r="B93" s="480"/>
      <c r="D93" s="178"/>
      <c r="E93" s="178"/>
      <c r="F93" s="120"/>
      <c r="G93" s="485"/>
      <c r="H93" s="495"/>
      <c r="I93" s="496"/>
      <c r="J93" s="496"/>
      <c r="K93" s="496"/>
      <c r="L93" s="496"/>
      <c r="M93" s="496"/>
      <c r="N93" s="496"/>
      <c r="O93" s="496"/>
      <c r="P93" s="496"/>
      <c r="Q93" s="496"/>
      <c r="R93" s="496"/>
      <c r="S93" s="496"/>
      <c r="T93" s="496"/>
      <c r="U93" s="496"/>
      <c r="V93" s="496"/>
      <c r="W93" s="496"/>
      <c r="X93" s="496"/>
      <c r="Y93" s="496"/>
      <c r="Z93" s="496"/>
      <c r="AA93" s="496"/>
      <c r="AB93" s="496"/>
      <c r="AC93" s="496"/>
      <c r="AD93" s="496"/>
      <c r="AE93" s="496"/>
      <c r="AF93" s="496"/>
      <c r="AG93" s="496"/>
      <c r="AH93" s="496"/>
      <c r="AI93" s="496"/>
      <c r="AJ93" s="497"/>
    </row>
    <row r="94" spans="2:36" ht="5.0999999999999996" customHeight="1" thickBot="1">
      <c r="B94" s="480"/>
      <c r="D94" s="178"/>
      <c r="E94" s="178"/>
      <c r="F94" s="120"/>
      <c r="G94" s="179"/>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row>
    <row r="95" spans="2:36" ht="24.95" customHeight="1">
      <c r="B95" s="480"/>
      <c r="D95" s="498" t="str">
        <f>IF(INFORMATIONS!C81&lt;&gt;"",INFORMATIONS!C81,"")</f>
        <v/>
      </c>
      <c r="E95" s="498"/>
      <c r="F95" s="120"/>
      <c r="G95" s="521" t="s">
        <v>551</v>
      </c>
      <c r="H95" s="503" t="str">
        <f>IF(TA_6!C45&lt;&gt;"",TA_6!C45,"")</f>
        <v/>
      </c>
      <c r="I95" s="503"/>
      <c r="J95" s="503"/>
      <c r="K95" s="503"/>
      <c r="L95" s="503"/>
      <c r="M95" s="503"/>
      <c r="N95" s="503"/>
      <c r="O95" s="503"/>
      <c r="P95" s="503"/>
      <c r="Q95" s="503"/>
      <c r="R95" s="503"/>
      <c r="S95" s="504"/>
      <c r="T95" s="120"/>
      <c r="U95" s="509" t="s">
        <v>272</v>
      </c>
      <c r="V95" s="510"/>
      <c r="W95" s="510"/>
      <c r="X95" s="515" t="str">
        <f>IF(TA_6!O45&lt;&gt;"",TA_6!O45,"")</f>
        <v/>
      </c>
      <c r="Y95" s="515"/>
      <c r="Z95" s="515"/>
      <c r="AA95" s="515"/>
      <c r="AB95" s="515"/>
      <c r="AC95" s="515"/>
      <c r="AD95" s="515"/>
      <c r="AE95" s="515"/>
      <c r="AF95" s="515"/>
      <c r="AG95" s="515"/>
      <c r="AH95" s="515"/>
      <c r="AI95" s="515"/>
      <c r="AJ95" s="516"/>
    </row>
    <row r="96" spans="2:36" ht="24.95" customHeight="1">
      <c r="B96" s="480"/>
      <c r="D96" s="498" t="str">
        <f>IF(INFORMATIONS!C82&lt;&gt;"",INFORMATIONS!C82,"")</f>
        <v/>
      </c>
      <c r="E96" s="498"/>
      <c r="F96" s="120"/>
      <c r="G96" s="522"/>
      <c r="H96" s="505"/>
      <c r="I96" s="505"/>
      <c r="J96" s="505"/>
      <c r="K96" s="505"/>
      <c r="L96" s="505"/>
      <c r="M96" s="505"/>
      <c r="N96" s="505"/>
      <c r="O96" s="505"/>
      <c r="P96" s="505"/>
      <c r="Q96" s="505"/>
      <c r="R96" s="505"/>
      <c r="S96" s="506"/>
      <c r="T96" s="120"/>
      <c r="U96" s="511"/>
      <c r="V96" s="512"/>
      <c r="W96" s="512"/>
      <c r="X96" s="517"/>
      <c r="Y96" s="517"/>
      <c r="Z96" s="517"/>
      <c r="AA96" s="517"/>
      <c r="AB96" s="517"/>
      <c r="AC96" s="517"/>
      <c r="AD96" s="517"/>
      <c r="AE96" s="517"/>
      <c r="AF96" s="517"/>
      <c r="AG96" s="517"/>
      <c r="AH96" s="517"/>
      <c r="AI96" s="517"/>
      <c r="AJ96" s="518"/>
    </row>
    <row r="97" spans="2:36" ht="99.95" customHeight="1" thickBot="1">
      <c r="B97" s="480"/>
      <c r="D97" s="212"/>
      <c r="E97" s="212"/>
      <c r="F97" s="120"/>
      <c r="G97" s="523"/>
      <c r="H97" s="507"/>
      <c r="I97" s="507"/>
      <c r="J97" s="507"/>
      <c r="K97" s="507"/>
      <c r="L97" s="507"/>
      <c r="M97" s="507"/>
      <c r="N97" s="507"/>
      <c r="O97" s="507"/>
      <c r="P97" s="507"/>
      <c r="Q97" s="507"/>
      <c r="R97" s="507"/>
      <c r="S97" s="508"/>
      <c r="T97" s="120"/>
      <c r="U97" s="513"/>
      <c r="V97" s="514"/>
      <c r="W97" s="514"/>
      <c r="X97" s="519"/>
      <c r="Y97" s="519"/>
      <c r="Z97" s="519"/>
      <c r="AA97" s="519"/>
      <c r="AB97" s="519"/>
      <c r="AC97" s="519"/>
      <c r="AD97" s="519"/>
      <c r="AE97" s="519"/>
      <c r="AF97" s="519"/>
      <c r="AG97" s="519"/>
      <c r="AH97" s="519"/>
      <c r="AI97" s="519"/>
      <c r="AJ97" s="520"/>
    </row>
    <row r="98" spans="2:36" ht="5.0999999999999996" customHeight="1" thickBot="1">
      <c r="B98" s="480"/>
      <c r="D98" s="158"/>
      <c r="E98" s="180"/>
      <c r="F98" s="120"/>
      <c r="G98" s="122"/>
      <c r="H98" s="123"/>
      <c r="I98" s="123"/>
      <c r="J98" s="123"/>
      <c r="K98" s="123"/>
      <c r="L98" s="123"/>
      <c r="M98" s="123"/>
      <c r="N98" s="123"/>
      <c r="O98" s="123"/>
      <c r="P98" s="123"/>
      <c r="Q98" s="123"/>
      <c r="R98" s="123"/>
      <c r="S98" s="123"/>
      <c r="T98" s="124"/>
      <c r="U98" s="122"/>
      <c r="V98" s="122"/>
      <c r="W98" s="122"/>
      <c r="X98" s="123"/>
      <c r="Y98" s="123"/>
      <c r="Z98" s="123"/>
      <c r="AA98" s="123"/>
      <c r="AB98" s="123"/>
      <c r="AC98" s="123"/>
      <c r="AD98" s="123"/>
      <c r="AE98" s="123"/>
      <c r="AF98" s="123"/>
      <c r="AG98" s="123"/>
      <c r="AH98" s="123"/>
      <c r="AI98" s="123"/>
      <c r="AJ98" s="123"/>
    </row>
    <row r="99" spans="2:36" ht="80.099999999999994" customHeight="1" thickBot="1">
      <c r="B99" s="480"/>
      <c r="D99" s="158"/>
      <c r="E99" s="180"/>
      <c r="F99" s="120"/>
      <c r="G99" s="181" t="s">
        <v>489</v>
      </c>
      <c r="H99" s="501" t="str">
        <f>IF(TA_6!E47&lt;&gt;"",TA_6!E47,"")</f>
        <v/>
      </c>
      <c r="I99" s="501"/>
      <c r="J99" s="501"/>
      <c r="K99" s="501"/>
      <c r="L99" s="501"/>
      <c r="M99" s="501"/>
      <c r="N99" s="501"/>
      <c r="O99" s="501"/>
      <c r="P99" s="501"/>
      <c r="Q99" s="501"/>
      <c r="R99" s="501"/>
      <c r="S99" s="501"/>
      <c r="T99" s="501"/>
      <c r="U99" s="501"/>
      <c r="V99" s="501"/>
      <c r="W99" s="501"/>
      <c r="X99" s="501"/>
      <c r="Y99" s="501"/>
      <c r="Z99" s="501"/>
      <c r="AA99" s="501"/>
      <c r="AB99" s="501"/>
      <c r="AC99" s="501"/>
      <c r="AD99" s="501"/>
      <c r="AE99" s="501"/>
      <c r="AF99" s="501"/>
      <c r="AG99" s="501"/>
      <c r="AH99" s="501"/>
      <c r="AI99" s="501"/>
      <c r="AJ99" s="502"/>
    </row>
    <row r="100" spans="2:36" ht="5.0999999999999996" customHeight="1" thickBot="1">
      <c r="B100" s="480"/>
      <c r="D100" s="158"/>
      <c r="E100" s="180"/>
      <c r="F100" s="120"/>
      <c r="G100" s="126"/>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row>
    <row r="101" spans="2:36" ht="80.099999999999994" customHeight="1" thickBot="1">
      <c r="B101" s="481"/>
      <c r="D101" s="158"/>
      <c r="E101" s="180"/>
      <c r="F101" s="120"/>
      <c r="G101" s="183" t="s">
        <v>490</v>
      </c>
      <c r="H101" s="499" t="str">
        <f>IF(TA_6!E49&lt;&gt;"",TA_6!E49,"")</f>
        <v/>
      </c>
      <c r="I101" s="499"/>
      <c r="J101" s="499"/>
      <c r="K101" s="499"/>
      <c r="L101" s="499"/>
      <c r="M101" s="499"/>
      <c r="N101" s="499"/>
      <c r="O101" s="499"/>
      <c r="P101" s="499"/>
      <c r="Q101" s="499"/>
      <c r="R101" s="499"/>
      <c r="S101" s="499"/>
      <c r="T101" s="499"/>
      <c r="U101" s="499"/>
      <c r="V101" s="499"/>
      <c r="W101" s="499"/>
      <c r="X101" s="499"/>
      <c r="Y101" s="499"/>
      <c r="Z101" s="499"/>
      <c r="AA101" s="499"/>
      <c r="AB101" s="499"/>
      <c r="AC101" s="499"/>
      <c r="AD101" s="499"/>
      <c r="AE101" s="499"/>
      <c r="AF101" s="499"/>
      <c r="AG101" s="499"/>
      <c r="AH101" s="499"/>
      <c r="AI101" s="499"/>
      <c r="AJ101" s="500"/>
    </row>
    <row r="102" spans="2:36" ht="15.75" thickBot="1"/>
    <row r="103" spans="2:36" ht="15.75" thickBot="1">
      <c r="B103" s="479" t="s">
        <v>495</v>
      </c>
      <c r="D103" s="482" t="str">
        <f>IF(INFORMATIONS!C90&lt;&gt;"",INFORMATIONS!C90,"")</f>
        <v/>
      </c>
      <c r="E103" s="482"/>
      <c r="F103" s="120"/>
      <c r="G103" s="176" t="s">
        <v>390</v>
      </c>
      <c r="H103" s="31" t="str">
        <f>IF(TA_7!$L$10&lt;&gt;"",TA_7!$L$10,"")</f>
        <v/>
      </c>
      <c r="I103" s="31" t="str">
        <f>IF(TA_7!$L$11&lt;&gt;"",TA_7!$L$11,"")</f>
        <v/>
      </c>
      <c r="J103" s="31" t="str">
        <f>IF(TA_7!$L$12&lt;&gt;"",TA_7!$L$12,"")</f>
        <v/>
      </c>
      <c r="K103" s="31" t="str">
        <f>IF(TA_7!$L$13&lt;&gt;"",TA_7!$L$13,"")</f>
        <v/>
      </c>
      <c r="L103" s="31" t="str">
        <f>IF(TA_7!$L$14&lt;&gt;"",TA_7!$L$14,"")</f>
        <v/>
      </c>
      <c r="M103" s="31" t="str">
        <f>IF(TA_7!$L$16&lt;&gt;"",TA_7!$L$16,"")</f>
        <v/>
      </c>
      <c r="N103" s="31" t="str">
        <f>IF(TA_7!$L$17&lt;&gt;"",TA_7!$L$17,"")</f>
        <v/>
      </c>
      <c r="O103" s="31" t="str">
        <f>IF(TA_7!$L$18&lt;&gt;"",TA_7!$L$18,"")</f>
        <v/>
      </c>
      <c r="P103" s="31" t="str">
        <f>IF(TA_7!$L$19&lt;&gt;"",TA_7!$L$19,"")</f>
        <v/>
      </c>
      <c r="Q103" s="31" t="str">
        <f>IF(TA_7!$L$20&lt;&gt;"",TA_7!$L$20,"")</f>
        <v/>
      </c>
      <c r="R103" s="31" t="str">
        <f>IF(TA_7!$L$22&lt;&gt;"",TA_7!$L$22,"")</f>
        <v/>
      </c>
      <c r="S103" s="31" t="str">
        <f>IF(TA_7!$L$23&lt;&gt;"",TA_7!$L$23,"")</f>
        <v/>
      </c>
      <c r="T103" s="31" t="str">
        <f>IF(TA_7!$L$24&lt;&gt;"",TA_7!$L$24,"")</f>
        <v/>
      </c>
      <c r="U103" s="31" t="str">
        <f>IF(TA_7!$L$25&lt;&gt;"",TA_7!$L$25,"")</f>
        <v/>
      </c>
      <c r="V103" s="31" t="str">
        <f>IF(TA_7!$L$27&lt;&gt;"",TA_7!$L$27,"")</f>
        <v/>
      </c>
      <c r="W103" s="31" t="str">
        <f>IF(TA_7!$L$28&lt;&gt;"",TA_7!$L$28,"")</f>
        <v/>
      </c>
      <c r="X103" s="31" t="str">
        <f>IF(TA_7!$L$29&lt;&gt;"",TA_7!$L$29,"")</f>
        <v/>
      </c>
      <c r="Y103" s="31" t="str">
        <f>IF(TA_7!$L$30&lt;&gt;"",TA_7!$L$30,"")</f>
        <v/>
      </c>
      <c r="Z103" s="31" t="str">
        <f>IF(TA_7!$L$31&lt;&gt;"",TA_7!$L$31,"")</f>
        <v/>
      </c>
      <c r="AA103" s="31" t="str">
        <f>IF(TA_7!$L$32&lt;&gt;"",TA_7!$L$32,"")</f>
        <v/>
      </c>
      <c r="AB103" s="31" t="str">
        <f>IF(TA_7!$L$33&lt;&gt;"",TA_7!$L$33,"")</f>
        <v/>
      </c>
      <c r="AC103" s="31" t="str">
        <f>IF(TA_7!$L$34&lt;&gt;"",TA_7!$L$34,"")</f>
        <v/>
      </c>
      <c r="AD103" s="31" t="str">
        <f>IF(TA_7!$L$35&lt;&gt;"",TA_7!$L$35,"")</f>
        <v/>
      </c>
      <c r="AE103" s="31" t="str">
        <f>IF(TA_7!$L$36&lt;&gt;"",TA_7!$L$36,"")</f>
        <v/>
      </c>
      <c r="AF103" s="31" t="str">
        <f>IF(TA_7!$L$38&lt;&gt;"",TA_7!$L$38,"")</f>
        <v/>
      </c>
      <c r="AG103" s="31" t="str">
        <f>IF(TA_7!$L$39&lt;&gt;"",TA_7!$L$39,"")</f>
        <v/>
      </c>
      <c r="AH103" s="31" t="str">
        <f>IF(TA_7!$L$40&lt;&gt;"",TA_7!$L$40,"")</f>
        <v/>
      </c>
      <c r="AI103" s="31" t="str">
        <f>IF(TA_7!$L$42&lt;&gt;"",TA_7!$L$42,"")</f>
        <v/>
      </c>
      <c r="AJ103" s="31" t="str">
        <f>IF(TA_7!$L$43&lt;&gt;"",TA_7!$L$43,"")</f>
        <v/>
      </c>
    </row>
    <row r="104" spans="2:36">
      <c r="B104" s="480"/>
      <c r="D104" s="482"/>
      <c r="E104" s="482"/>
      <c r="F104" s="120"/>
      <c r="G104" s="177" t="s">
        <v>391</v>
      </c>
      <c r="H104" s="31" t="str">
        <f>IF(TA_7!$N$10&lt;&gt;"","O","")</f>
        <v/>
      </c>
      <c r="I104" s="31" t="str">
        <f>IF(TA_7!$N$11&lt;&gt;"","O","")</f>
        <v/>
      </c>
      <c r="J104" s="31" t="str">
        <f>IF(TA_7!$N$12&lt;&gt;"","O","")</f>
        <v/>
      </c>
      <c r="K104" s="31" t="str">
        <f>IF(TA_7!$N$13&lt;&gt;"","O","")</f>
        <v/>
      </c>
      <c r="L104" s="31" t="str">
        <f>IF(TA_7!$N$14&lt;&gt;"","O","")</f>
        <v/>
      </c>
      <c r="M104" s="31" t="str">
        <f>IF(TA_7!$N$16&lt;&gt;"","O","")</f>
        <v/>
      </c>
      <c r="N104" s="31" t="str">
        <f>IF(TA_7!$N$17&lt;&gt;"","O","")</f>
        <v/>
      </c>
      <c r="O104" s="31" t="str">
        <f>IF(TA_7!$N$18&lt;&gt;"","O","")</f>
        <v/>
      </c>
      <c r="P104" s="31" t="str">
        <f>IF(TA_7!$N$19&lt;&gt;"","O","")</f>
        <v/>
      </c>
      <c r="Q104" s="31" t="str">
        <f>IF(TA_7!$N$20&lt;&gt;"","O","")</f>
        <v/>
      </c>
      <c r="R104" s="31" t="str">
        <f>IF(TA_7!$N$22&lt;&gt;"","O","")</f>
        <v/>
      </c>
      <c r="S104" s="31" t="str">
        <f>IF(TA_7!$N$23&lt;&gt;"","O","")</f>
        <v/>
      </c>
      <c r="T104" s="31" t="str">
        <f>IF(TA_7!$N$24&lt;&gt;"","O","")</f>
        <v/>
      </c>
      <c r="U104" s="31" t="str">
        <f>IF(TA_7!$N$25&lt;&gt;"","O","")</f>
        <v/>
      </c>
      <c r="V104" s="31" t="str">
        <f>IF(TA_7!$N$27&lt;&gt;"","O","")</f>
        <v/>
      </c>
      <c r="W104" s="31" t="str">
        <f>IF(TA_7!$N$28&lt;&gt;"","O","")</f>
        <v/>
      </c>
      <c r="X104" s="31" t="str">
        <f>IF(TA_7!$N$29&lt;&gt;"","O","")</f>
        <v/>
      </c>
      <c r="Y104" s="31" t="str">
        <f>IF(TA_7!$N$30&lt;&gt;"","O","")</f>
        <v/>
      </c>
      <c r="Z104" s="31" t="str">
        <f>IF(TA_7!$N$31&lt;&gt;"","O","")</f>
        <v/>
      </c>
      <c r="AA104" s="31" t="str">
        <f>IF(TA_7!$N$32&lt;&gt;"","O","")</f>
        <v/>
      </c>
      <c r="AB104" s="31" t="str">
        <f>IF(TA_7!$N$33&lt;&gt;"","O","")</f>
        <v/>
      </c>
      <c r="AC104" s="31" t="str">
        <f>IF(TA_7!$N$34&lt;&gt;"","O","")</f>
        <v/>
      </c>
      <c r="AD104" s="31" t="str">
        <f>IF(TA_7!$N$35&lt;&gt;"","O","")</f>
        <v/>
      </c>
      <c r="AE104" s="31" t="str">
        <f>IF(TA_7!$N$36&lt;&gt;"","O","")</f>
        <v/>
      </c>
      <c r="AF104" s="31" t="str">
        <f>IF(TA_7!$N$38&lt;&gt;"","O","")</f>
        <v/>
      </c>
      <c r="AG104" s="31" t="str">
        <f>IF(TA_7!$N$39&lt;&gt;"","O","")</f>
        <v/>
      </c>
      <c r="AH104" s="31" t="str">
        <f>IF(TA_7!$N$40&lt;&gt;"","O","")</f>
        <v/>
      </c>
      <c r="AI104" s="31" t="str">
        <f>IF(TA_7!$N$42&lt;&gt;"","O","")</f>
        <v/>
      </c>
      <c r="AJ104" s="31" t="str">
        <f>IF(TA_7!$N$43&lt;&gt;"","O","")</f>
        <v/>
      </c>
    </row>
    <row r="105" spans="2:36" ht="5.0999999999999996" customHeight="1" thickBot="1">
      <c r="B105" s="480"/>
      <c r="D105" s="178"/>
      <c r="E105" s="178"/>
      <c r="F105" s="120"/>
      <c r="G105" s="179"/>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row>
    <row r="106" spans="2:36" ht="30" customHeight="1" thickBot="1">
      <c r="B106" s="480"/>
      <c r="D106" s="467" t="str">
        <f>IF(INFORMATIONS!B94="VISITE","VISITE",IF(INFORMATIONS!B95="AUTO_POS","AUTO_POS",""))</f>
        <v/>
      </c>
      <c r="E106" s="467"/>
      <c r="F106" s="120"/>
      <c r="G106" s="483" t="s">
        <v>364</v>
      </c>
      <c r="H106" s="486" t="str">
        <f>IF(G106&lt;&gt;"",VLOOKUP(G106,TABLE_COM,12,FALSE),"")</f>
        <v>Participe à sa mesure au travail d’équipe mis en œuvre par/dans l’établissement</v>
      </c>
      <c r="I106" s="487"/>
      <c r="J106" s="487"/>
      <c r="K106" s="487"/>
      <c r="L106" s="487"/>
      <c r="M106" s="487"/>
      <c r="N106" s="487"/>
      <c r="O106" s="487"/>
      <c r="P106" s="487"/>
      <c r="Q106" s="487"/>
      <c r="R106" s="487"/>
      <c r="S106" s="487"/>
      <c r="T106" s="487"/>
      <c r="U106" s="487"/>
      <c r="V106" s="487"/>
      <c r="W106" s="487"/>
      <c r="X106" s="487"/>
      <c r="Y106" s="487"/>
      <c r="Z106" s="487"/>
      <c r="AA106" s="487"/>
      <c r="AB106" s="487"/>
      <c r="AC106" s="487"/>
      <c r="AD106" s="487"/>
      <c r="AE106" s="487"/>
      <c r="AF106" s="487"/>
      <c r="AG106" s="487"/>
      <c r="AH106" s="487"/>
      <c r="AI106" s="487"/>
      <c r="AJ106" s="488"/>
    </row>
    <row r="107" spans="2:36" ht="30" customHeight="1">
      <c r="B107" s="480"/>
      <c r="D107" s="467" t="str">
        <f>IF(INFORMATIONS!C94&lt;&gt;"",INFORMATIONS!C94,"")</f>
        <v/>
      </c>
      <c r="E107" s="467"/>
      <c r="F107" s="120"/>
      <c r="G107" s="484"/>
      <c r="H107" s="489" t="str">
        <f>IF(OR(($D$4=""),($D$4="PAR_COMPETENCE")),IF(G106&lt;&gt;"",IF(VLOOKUP(G106,TABLE_COM,8,FALSE)&lt;&gt;0,VLOOKUP(G106,TABLE_COM,8,FALSE),"")),IF(COMMENTAIRES!I$40&lt;&gt;"",COMMENTAIRES!I$40,""))</f>
        <v/>
      </c>
      <c r="I107" s="490"/>
      <c r="J107" s="490"/>
      <c r="K107" s="490"/>
      <c r="L107" s="490"/>
      <c r="M107" s="490"/>
      <c r="N107" s="490"/>
      <c r="O107" s="490"/>
      <c r="P107" s="490"/>
      <c r="Q107" s="490"/>
      <c r="R107" s="490"/>
      <c r="S107" s="490"/>
      <c r="T107" s="490"/>
      <c r="U107" s="490"/>
      <c r="V107" s="490"/>
      <c r="W107" s="490"/>
      <c r="X107" s="490"/>
      <c r="Y107" s="490"/>
      <c r="Z107" s="490"/>
      <c r="AA107" s="490"/>
      <c r="AB107" s="490"/>
      <c r="AC107" s="490"/>
      <c r="AD107" s="490"/>
      <c r="AE107" s="490"/>
      <c r="AF107" s="490"/>
      <c r="AG107" s="490"/>
      <c r="AH107" s="490"/>
      <c r="AI107" s="490"/>
      <c r="AJ107" s="491"/>
    </row>
    <row r="108" spans="2:36" ht="30" customHeight="1">
      <c r="B108" s="480"/>
      <c r="D108" s="467" t="str">
        <f>IF(INFORMATIONS!D94&lt;&gt;"",INFORMATIONS!D94,"")</f>
        <v/>
      </c>
      <c r="E108" s="467"/>
      <c r="F108" s="120"/>
      <c r="G108" s="484"/>
      <c r="H108" s="492"/>
      <c r="I108" s="493"/>
      <c r="J108" s="493"/>
      <c r="K108" s="493"/>
      <c r="L108" s="493"/>
      <c r="M108" s="493"/>
      <c r="N108" s="493"/>
      <c r="O108" s="493"/>
      <c r="P108" s="493"/>
      <c r="Q108" s="493"/>
      <c r="R108" s="493"/>
      <c r="S108" s="493"/>
      <c r="T108" s="493"/>
      <c r="U108" s="493"/>
      <c r="V108" s="493"/>
      <c r="W108" s="493"/>
      <c r="X108" s="493"/>
      <c r="Y108" s="493"/>
      <c r="Z108" s="493"/>
      <c r="AA108" s="493"/>
      <c r="AB108" s="493"/>
      <c r="AC108" s="493"/>
      <c r="AD108" s="493"/>
      <c r="AE108" s="493"/>
      <c r="AF108" s="493"/>
      <c r="AG108" s="493"/>
      <c r="AH108" s="493"/>
      <c r="AI108" s="493"/>
      <c r="AJ108" s="494"/>
    </row>
    <row r="109" spans="2:36" ht="50.1" customHeight="1" thickBot="1">
      <c r="B109" s="480"/>
      <c r="D109" s="178"/>
      <c r="E109" s="178"/>
      <c r="F109" s="120"/>
      <c r="G109" s="485"/>
      <c r="H109" s="495"/>
      <c r="I109" s="496"/>
      <c r="J109" s="496"/>
      <c r="K109" s="496"/>
      <c r="L109" s="496"/>
      <c r="M109" s="496"/>
      <c r="N109" s="496"/>
      <c r="O109" s="496"/>
      <c r="P109" s="496"/>
      <c r="Q109" s="496"/>
      <c r="R109" s="496"/>
      <c r="S109" s="496"/>
      <c r="T109" s="496"/>
      <c r="U109" s="496"/>
      <c r="V109" s="496"/>
      <c r="W109" s="496"/>
      <c r="X109" s="496"/>
      <c r="Y109" s="496"/>
      <c r="Z109" s="496"/>
      <c r="AA109" s="496"/>
      <c r="AB109" s="496"/>
      <c r="AC109" s="496"/>
      <c r="AD109" s="496"/>
      <c r="AE109" s="496"/>
      <c r="AF109" s="496"/>
      <c r="AG109" s="496"/>
      <c r="AH109" s="496"/>
      <c r="AI109" s="496"/>
      <c r="AJ109" s="497"/>
    </row>
    <row r="110" spans="2:36" ht="5.0999999999999996" customHeight="1" thickBot="1">
      <c r="B110" s="480"/>
      <c r="D110" s="178"/>
      <c r="E110" s="178"/>
      <c r="F110" s="120"/>
      <c r="G110" s="179"/>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row>
    <row r="111" spans="2:36" ht="24.95" customHeight="1">
      <c r="B111" s="480"/>
      <c r="D111" s="498" t="str">
        <f>IF(INFORMATIONS!C91&lt;&gt;"",INFORMATIONS!C91,"")</f>
        <v/>
      </c>
      <c r="E111" s="498"/>
      <c r="F111" s="120"/>
      <c r="G111" s="521" t="s">
        <v>551</v>
      </c>
      <c r="H111" s="503" t="str">
        <f>IF(TA_7!C45&lt;&gt;"",TA_7!C45,"")</f>
        <v/>
      </c>
      <c r="I111" s="503"/>
      <c r="J111" s="503"/>
      <c r="K111" s="503"/>
      <c r="L111" s="503"/>
      <c r="M111" s="503"/>
      <c r="N111" s="503"/>
      <c r="O111" s="503"/>
      <c r="P111" s="503"/>
      <c r="Q111" s="503"/>
      <c r="R111" s="503"/>
      <c r="S111" s="504"/>
      <c r="T111" s="120"/>
      <c r="U111" s="509" t="s">
        <v>272</v>
      </c>
      <c r="V111" s="510"/>
      <c r="W111" s="510"/>
      <c r="X111" s="515" t="str">
        <f>IF(TA_7!O45&lt;&gt;"",TA_7!O45,"")</f>
        <v/>
      </c>
      <c r="Y111" s="515"/>
      <c r="Z111" s="515"/>
      <c r="AA111" s="515"/>
      <c r="AB111" s="515"/>
      <c r="AC111" s="515"/>
      <c r="AD111" s="515"/>
      <c r="AE111" s="515"/>
      <c r="AF111" s="515"/>
      <c r="AG111" s="515"/>
      <c r="AH111" s="515"/>
      <c r="AI111" s="515"/>
      <c r="AJ111" s="516"/>
    </row>
    <row r="112" spans="2:36" ht="24.95" customHeight="1">
      <c r="B112" s="480"/>
      <c r="D112" s="498" t="str">
        <f>IF(INFORMATIONS!C92&lt;&gt;"",INFORMATIONS!C92,"")</f>
        <v/>
      </c>
      <c r="E112" s="498"/>
      <c r="F112" s="120"/>
      <c r="G112" s="522"/>
      <c r="H112" s="505"/>
      <c r="I112" s="505"/>
      <c r="J112" s="505"/>
      <c r="K112" s="505"/>
      <c r="L112" s="505"/>
      <c r="M112" s="505"/>
      <c r="N112" s="505"/>
      <c r="O112" s="505"/>
      <c r="P112" s="505"/>
      <c r="Q112" s="505"/>
      <c r="R112" s="505"/>
      <c r="S112" s="506"/>
      <c r="T112" s="120"/>
      <c r="U112" s="511"/>
      <c r="V112" s="512"/>
      <c r="W112" s="512"/>
      <c r="X112" s="517"/>
      <c r="Y112" s="517"/>
      <c r="Z112" s="517"/>
      <c r="AA112" s="517"/>
      <c r="AB112" s="517"/>
      <c r="AC112" s="517"/>
      <c r="AD112" s="517"/>
      <c r="AE112" s="517"/>
      <c r="AF112" s="517"/>
      <c r="AG112" s="517"/>
      <c r="AH112" s="517"/>
      <c r="AI112" s="517"/>
      <c r="AJ112" s="518"/>
    </row>
    <row r="113" spans="2:36" ht="99.95" customHeight="1" thickBot="1">
      <c r="B113" s="480"/>
      <c r="D113" s="212"/>
      <c r="E113" s="212"/>
      <c r="F113" s="120"/>
      <c r="G113" s="523"/>
      <c r="H113" s="507"/>
      <c r="I113" s="507"/>
      <c r="J113" s="507"/>
      <c r="K113" s="507"/>
      <c r="L113" s="507"/>
      <c r="M113" s="507"/>
      <c r="N113" s="507"/>
      <c r="O113" s="507"/>
      <c r="P113" s="507"/>
      <c r="Q113" s="507"/>
      <c r="R113" s="507"/>
      <c r="S113" s="508"/>
      <c r="T113" s="120"/>
      <c r="U113" s="513"/>
      <c r="V113" s="514"/>
      <c r="W113" s="514"/>
      <c r="X113" s="519"/>
      <c r="Y113" s="519"/>
      <c r="Z113" s="519"/>
      <c r="AA113" s="519"/>
      <c r="AB113" s="519"/>
      <c r="AC113" s="519"/>
      <c r="AD113" s="519"/>
      <c r="AE113" s="519"/>
      <c r="AF113" s="519"/>
      <c r="AG113" s="519"/>
      <c r="AH113" s="519"/>
      <c r="AI113" s="519"/>
      <c r="AJ113" s="520"/>
    </row>
    <row r="114" spans="2:36" ht="5.0999999999999996" customHeight="1" thickBot="1">
      <c r="B114" s="480"/>
      <c r="D114" s="158"/>
      <c r="E114" s="180"/>
      <c r="F114" s="120"/>
      <c r="G114" s="122"/>
      <c r="H114" s="123"/>
      <c r="I114" s="123"/>
      <c r="J114" s="123"/>
      <c r="K114" s="123"/>
      <c r="L114" s="123"/>
      <c r="M114" s="123"/>
      <c r="N114" s="123"/>
      <c r="O114" s="123"/>
      <c r="P114" s="123"/>
      <c r="Q114" s="123"/>
      <c r="R114" s="123"/>
      <c r="S114" s="123"/>
      <c r="T114" s="124"/>
      <c r="U114" s="122"/>
      <c r="V114" s="122"/>
      <c r="W114" s="122"/>
      <c r="X114" s="123"/>
      <c r="Y114" s="123"/>
      <c r="Z114" s="123"/>
      <c r="AA114" s="123"/>
      <c r="AB114" s="123"/>
      <c r="AC114" s="123"/>
      <c r="AD114" s="123"/>
      <c r="AE114" s="123"/>
      <c r="AF114" s="123"/>
      <c r="AG114" s="123"/>
      <c r="AH114" s="123"/>
      <c r="AI114" s="123"/>
      <c r="AJ114" s="123"/>
    </row>
    <row r="115" spans="2:36" ht="80.099999999999994" customHeight="1" thickBot="1">
      <c r="B115" s="480"/>
      <c r="D115" s="158"/>
      <c r="E115" s="180"/>
      <c r="F115" s="120"/>
      <c r="G115" s="181" t="s">
        <v>489</v>
      </c>
      <c r="H115" s="501" t="str">
        <f>IF(TA_7!E47&lt;&gt;"",TA_7!E47,"")</f>
        <v/>
      </c>
      <c r="I115" s="501"/>
      <c r="J115" s="501"/>
      <c r="K115" s="501"/>
      <c r="L115" s="501"/>
      <c r="M115" s="501"/>
      <c r="N115" s="501"/>
      <c r="O115" s="501"/>
      <c r="P115" s="501"/>
      <c r="Q115" s="501"/>
      <c r="R115" s="501"/>
      <c r="S115" s="501"/>
      <c r="T115" s="501"/>
      <c r="U115" s="501"/>
      <c r="V115" s="501"/>
      <c r="W115" s="501"/>
      <c r="X115" s="501"/>
      <c r="Y115" s="501"/>
      <c r="Z115" s="501"/>
      <c r="AA115" s="501"/>
      <c r="AB115" s="501"/>
      <c r="AC115" s="501"/>
      <c r="AD115" s="501"/>
      <c r="AE115" s="501"/>
      <c r="AF115" s="501"/>
      <c r="AG115" s="501"/>
      <c r="AH115" s="501"/>
      <c r="AI115" s="501"/>
      <c r="AJ115" s="502"/>
    </row>
    <row r="116" spans="2:36" ht="5.0999999999999996" customHeight="1" thickBot="1">
      <c r="B116" s="480"/>
      <c r="D116" s="158"/>
      <c r="E116" s="180"/>
      <c r="F116" s="120"/>
      <c r="G116" s="126"/>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row>
    <row r="117" spans="2:36" ht="80.099999999999994" customHeight="1" thickBot="1">
      <c r="B117" s="481"/>
      <c r="D117" s="158"/>
      <c r="E117" s="180"/>
      <c r="F117" s="120"/>
      <c r="G117" s="183" t="s">
        <v>490</v>
      </c>
      <c r="H117" s="499" t="str">
        <f>IF(TA_7!E49&lt;&gt;"",TA_7!E49,"")</f>
        <v/>
      </c>
      <c r="I117" s="499"/>
      <c r="J117" s="499"/>
      <c r="K117" s="499"/>
      <c r="L117" s="499"/>
      <c r="M117" s="499"/>
      <c r="N117" s="499"/>
      <c r="O117" s="499"/>
      <c r="P117" s="499"/>
      <c r="Q117" s="499"/>
      <c r="R117" s="499"/>
      <c r="S117" s="499"/>
      <c r="T117" s="499"/>
      <c r="U117" s="499"/>
      <c r="V117" s="499"/>
      <c r="W117" s="499"/>
      <c r="X117" s="499"/>
      <c r="Y117" s="499"/>
      <c r="Z117" s="499"/>
      <c r="AA117" s="499"/>
      <c r="AB117" s="499"/>
      <c r="AC117" s="499"/>
      <c r="AD117" s="499"/>
      <c r="AE117" s="499"/>
      <c r="AF117" s="499"/>
      <c r="AG117" s="499"/>
      <c r="AH117" s="499"/>
      <c r="AI117" s="499"/>
      <c r="AJ117" s="500"/>
    </row>
    <row r="118" spans="2:36" ht="15.75" thickBot="1"/>
    <row r="119" spans="2:36" ht="15.75" thickBot="1">
      <c r="B119" s="479" t="s">
        <v>496</v>
      </c>
      <c r="D119" s="482" t="str">
        <f>IF(INFORMATIONS!C100&lt;&gt;"",INFORMATIONS!C100,"")</f>
        <v/>
      </c>
      <c r="E119" s="482"/>
      <c r="F119" s="120"/>
      <c r="G119" s="176" t="s">
        <v>390</v>
      </c>
      <c r="H119" s="31" t="str">
        <f>IF(TA_8!$L$10&lt;&gt;"",TA_8!$L$10,"")</f>
        <v/>
      </c>
      <c r="I119" s="31" t="str">
        <f>IF(TA_8!$L$11&lt;&gt;"",TA_8!$L$11,"")</f>
        <v/>
      </c>
      <c r="J119" s="31" t="str">
        <f>IF(TA_8!$L$12&lt;&gt;"",TA_8!$L$12,"")</f>
        <v/>
      </c>
      <c r="K119" s="31" t="str">
        <f>IF(TA_8!$L$13&lt;&gt;"",TA_8!$L$13,"")</f>
        <v/>
      </c>
      <c r="L119" s="31" t="str">
        <f>IF(TA_8!$L$14&lt;&gt;"",TA_8!$L$14,"")</f>
        <v/>
      </c>
      <c r="M119" s="31" t="str">
        <f>IF(TA_8!$L$16&lt;&gt;"",TA_8!$L$16,"")</f>
        <v/>
      </c>
      <c r="N119" s="31" t="str">
        <f>IF(TA_8!$L$17&lt;&gt;"",TA_8!$L$17,"")</f>
        <v/>
      </c>
      <c r="O119" s="31" t="str">
        <f>IF(TA_8!$L$18&lt;&gt;"",TA_8!$L$18,"")</f>
        <v/>
      </c>
      <c r="P119" s="31" t="str">
        <f>IF(TA_8!$L$19&lt;&gt;"",TA_8!$L$19,"")</f>
        <v/>
      </c>
      <c r="Q119" s="31" t="str">
        <f>IF(TA_8!$L$20&lt;&gt;"",TA_8!$L$20,"")</f>
        <v/>
      </c>
      <c r="R119" s="31" t="str">
        <f>IF(TA_8!$L$22&lt;&gt;"",TA_8!$L$22,"")</f>
        <v/>
      </c>
      <c r="S119" s="31" t="str">
        <f>IF(TA_8!$L$23&lt;&gt;"",TA_8!$L$23,"")</f>
        <v/>
      </c>
      <c r="T119" s="31" t="str">
        <f>IF(TA_8!$L$24&lt;&gt;"",TA_8!$L$24,"")</f>
        <v/>
      </c>
      <c r="U119" s="31" t="str">
        <f>IF(TA_8!$L$25&lt;&gt;"",TA_8!$L$25,"")</f>
        <v/>
      </c>
      <c r="V119" s="31" t="str">
        <f>IF(TA_8!$L$27&lt;&gt;"",TA_8!$L$27,"")</f>
        <v/>
      </c>
      <c r="W119" s="31" t="str">
        <f>IF(TA_8!$L$28&lt;&gt;"",TA_8!$L$28,"")</f>
        <v/>
      </c>
      <c r="X119" s="31" t="str">
        <f>IF(TA_8!$L$29&lt;&gt;"",TA_8!$L$29,"")</f>
        <v/>
      </c>
      <c r="Y119" s="31" t="str">
        <f>IF(TA_8!$L$30&lt;&gt;"",TA_8!$L$30,"")</f>
        <v/>
      </c>
      <c r="Z119" s="31" t="str">
        <f>IF(TA_8!$L$31&lt;&gt;"",TA_8!$L$31,"")</f>
        <v/>
      </c>
      <c r="AA119" s="31" t="str">
        <f>IF(TA_8!$L$32&lt;&gt;"",TA_8!$L$32,"")</f>
        <v/>
      </c>
      <c r="AB119" s="31" t="str">
        <f>IF(TA_8!$L$33&lt;&gt;"",TA_8!$L$33,"")</f>
        <v/>
      </c>
      <c r="AC119" s="31" t="str">
        <f>IF(TA_8!$L$34&lt;&gt;"",TA_8!$L$34,"")</f>
        <v/>
      </c>
      <c r="AD119" s="31" t="str">
        <f>IF(TA_8!$L$35&lt;&gt;"",TA_8!$L$35,"")</f>
        <v/>
      </c>
      <c r="AE119" s="31" t="str">
        <f>IF(TA_8!$L$36&lt;&gt;"",TA_8!$L$36,"")</f>
        <v/>
      </c>
      <c r="AF119" s="31" t="str">
        <f>IF(TA_8!$L$38&lt;&gt;"",TA_8!$L$38,"")</f>
        <v/>
      </c>
      <c r="AG119" s="31" t="str">
        <f>IF(TA_8!$L$39&lt;&gt;"",TA_8!$L$39,"")</f>
        <v/>
      </c>
      <c r="AH119" s="31" t="str">
        <f>IF(TA_8!$L$40&lt;&gt;"",TA_8!$L$40,"")</f>
        <v/>
      </c>
      <c r="AI119" s="31" t="str">
        <f>IF(TA_8!$L$42&lt;&gt;"",TA_8!$L$42,"")</f>
        <v/>
      </c>
      <c r="AJ119" s="31" t="str">
        <f>IF(TA_8!$L$43&lt;&gt;"",TA_8!$L$43,"")</f>
        <v/>
      </c>
    </row>
    <row r="120" spans="2:36">
      <c r="B120" s="480"/>
      <c r="D120" s="482"/>
      <c r="E120" s="482"/>
      <c r="F120" s="120"/>
      <c r="G120" s="177" t="s">
        <v>391</v>
      </c>
      <c r="H120" s="31" t="str">
        <f>IF(TA_8!$N$10&lt;&gt;"","O","")</f>
        <v/>
      </c>
      <c r="I120" s="31" t="str">
        <f>IF(TA_8!$N$11&lt;&gt;"","O","")</f>
        <v/>
      </c>
      <c r="J120" s="31" t="str">
        <f>IF(TA_8!$N$12&lt;&gt;"","O","")</f>
        <v/>
      </c>
      <c r="K120" s="31" t="str">
        <f>IF(TA_8!$N$13&lt;&gt;"","O","")</f>
        <v/>
      </c>
      <c r="L120" s="31" t="str">
        <f>IF(TA_8!$N$14&lt;&gt;"","O","")</f>
        <v/>
      </c>
      <c r="M120" s="31" t="str">
        <f>IF(TA_8!$N$16&lt;&gt;"","O","")</f>
        <v/>
      </c>
      <c r="N120" s="31" t="str">
        <f>IF(TA_8!$N$17&lt;&gt;"","O","")</f>
        <v/>
      </c>
      <c r="O120" s="31" t="str">
        <f>IF(TA_8!$N$18&lt;&gt;"","O","")</f>
        <v/>
      </c>
      <c r="P120" s="31" t="str">
        <f>IF(TA_8!$N$19&lt;&gt;"","O","")</f>
        <v/>
      </c>
      <c r="Q120" s="31" t="str">
        <f>IF(TA_8!$N$20&lt;&gt;"","O","")</f>
        <v/>
      </c>
      <c r="R120" s="31" t="str">
        <f>IF(TA_8!$N$22&lt;&gt;"","O","")</f>
        <v/>
      </c>
      <c r="S120" s="31" t="str">
        <f>IF(TA_8!$N$23&lt;&gt;"","O","")</f>
        <v/>
      </c>
      <c r="T120" s="31" t="str">
        <f>IF(TA_8!$N$24&lt;&gt;"","O","")</f>
        <v/>
      </c>
      <c r="U120" s="31" t="str">
        <f>IF(TA_8!$N$25&lt;&gt;"","O","")</f>
        <v/>
      </c>
      <c r="V120" s="31" t="str">
        <f>IF(TA_8!$N$27&lt;&gt;"","O","")</f>
        <v/>
      </c>
      <c r="W120" s="31" t="str">
        <f>IF(TA_8!$N$28&lt;&gt;"","O","")</f>
        <v/>
      </c>
      <c r="X120" s="31" t="str">
        <f>IF(TA_8!$N$29&lt;&gt;"","O","")</f>
        <v/>
      </c>
      <c r="Y120" s="31" t="str">
        <f>IF(TA_8!$N$30&lt;&gt;"","O","")</f>
        <v/>
      </c>
      <c r="Z120" s="31" t="str">
        <f>IF(TA_8!$N$31&lt;&gt;"","O","")</f>
        <v/>
      </c>
      <c r="AA120" s="31" t="str">
        <f>IF(TA_8!$N$32&lt;&gt;"","O","")</f>
        <v/>
      </c>
      <c r="AB120" s="31" t="str">
        <f>IF(TA_8!$N$33&lt;&gt;"","O","")</f>
        <v/>
      </c>
      <c r="AC120" s="31" t="str">
        <f>IF(TA_8!$N$34&lt;&gt;"","O","")</f>
        <v/>
      </c>
      <c r="AD120" s="31" t="str">
        <f>IF(TA_8!$N$35&lt;&gt;"","O","")</f>
        <v/>
      </c>
      <c r="AE120" s="31" t="str">
        <f>IF(TA_8!$N$36&lt;&gt;"","O","")</f>
        <v/>
      </c>
      <c r="AF120" s="31" t="str">
        <f>IF(TA_8!$N$38&lt;&gt;"","O","")</f>
        <v/>
      </c>
      <c r="AG120" s="31" t="str">
        <f>IF(TA_8!$N$39&lt;&gt;"","O","")</f>
        <v/>
      </c>
      <c r="AH120" s="31" t="str">
        <f>IF(TA_8!$N$40&lt;&gt;"","O","")</f>
        <v/>
      </c>
      <c r="AI120" s="31" t="str">
        <f>IF(TA_8!$N$42&lt;&gt;"","O","")</f>
        <v/>
      </c>
      <c r="AJ120" s="31" t="str">
        <f>IF(TA_8!$N$43&lt;&gt;"","O","")</f>
        <v/>
      </c>
    </row>
    <row r="121" spans="2:36" ht="5.0999999999999996" customHeight="1" thickBot="1">
      <c r="B121" s="480"/>
      <c r="D121" s="178"/>
      <c r="E121" s="178"/>
      <c r="F121" s="120"/>
      <c r="G121" s="179"/>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row>
    <row r="122" spans="2:36" ht="30" customHeight="1" thickBot="1">
      <c r="B122" s="480"/>
      <c r="D122" s="467" t="str">
        <f>IF(INFORMATIONS!B104="VISITE","VISITE",IF(INFORMATIONS!B105="AUTO_POS","AUTO_POS",""))</f>
        <v/>
      </c>
      <c r="E122" s="467"/>
      <c r="F122" s="120"/>
      <c r="G122" s="483" t="s">
        <v>364</v>
      </c>
      <c r="H122" s="486" t="str">
        <f>IF(G122&lt;&gt;"",VLOOKUP(G122,TABLE_COM,12,FALSE),"")</f>
        <v>Participe à sa mesure au travail d’équipe mis en œuvre par/dans l’établissement</v>
      </c>
      <c r="I122" s="487"/>
      <c r="J122" s="487"/>
      <c r="K122" s="487"/>
      <c r="L122" s="487"/>
      <c r="M122" s="487"/>
      <c r="N122" s="487"/>
      <c r="O122" s="487"/>
      <c r="P122" s="487"/>
      <c r="Q122" s="487"/>
      <c r="R122" s="487"/>
      <c r="S122" s="487"/>
      <c r="T122" s="487"/>
      <c r="U122" s="487"/>
      <c r="V122" s="487"/>
      <c r="W122" s="487"/>
      <c r="X122" s="487"/>
      <c r="Y122" s="487"/>
      <c r="Z122" s="487"/>
      <c r="AA122" s="487"/>
      <c r="AB122" s="487"/>
      <c r="AC122" s="487"/>
      <c r="AD122" s="487"/>
      <c r="AE122" s="487"/>
      <c r="AF122" s="487"/>
      <c r="AG122" s="487"/>
      <c r="AH122" s="487"/>
      <c r="AI122" s="487"/>
      <c r="AJ122" s="488"/>
    </row>
    <row r="123" spans="2:36" ht="30" customHeight="1">
      <c r="B123" s="480"/>
      <c r="D123" s="467" t="str">
        <f>IF(INFORMATIONS!C104&lt;&gt;"",INFORMATIONS!C104,"")</f>
        <v/>
      </c>
      <c r="E123" s="467"/>
      <c r="F123" s="120"/>
      <c r="G123" s="484"/>
      <c r="H123" s="489" t="str">
        <f>IF(OR(($D$4=""),($D$4="PAR_COMPETENCE")),IF(G122&lt;&gt;"",IF(VLOOKUP(G122,TABLE_COM,9,FALSE)&lt;&gt;0,VLOOKUP(G122,TABLE_COM,9,FALSE),"")),IF(COMMENTAIRES!J$40&lt;&gt;"",COMMENTAIRES!J$40,""))</f>
        <v/>
      </c>
      <c r="I123" s="490"/>
      <c r="J123" s="490"/>
      <c r="K123" s="490"/>
      <c r="L123" s="490"/>
      <c r="M123" s="490"/>
      <c r="N123" s="490"/>
      <c r="O123" s="490"/>
      <c r="P123" s="490"/>
      <c r="Q123" s="490"/>
      <c r="R123" s="490"/>
      <c r="S123" s="490"/>
      <c r="T123" s="490"/>
      <c r="U123" s="490"/>
      <c r="V123" s="490"/>
      <c r="W123" s="490"/>
      <c r="X123" s="490"/>
      <c r="Y123" s="490"/>
      <c r="Z123" s="490"/>
      <c r="AA123" s="490"/>
      <c r="AB123" s="490"/>
      <c r="AC123" s="490"/>
      <c r="AD123" s="490"/>
      <c r="AE123" s="490"/>
      <c r="AF123" s="490"/>
      <c r="AG123" s="490"/>
      <c r="AH123" s="490"/>
      <c r="AI123" s="490"/>
      <c r="AJ123" s="491"/>
    </row>
    <row r="124" spans="2:36" ht="30" customHeight="1">
      <c r="B124" s="480"/>
      <c r="D124" s="467" t="str">
        <f>IF(INFORMATIONS!D104&lt;&gt;"",INFORMATIONS!D104,"")</f>
        <v/>
      </c>
      <c r="E124" s="467"/>
      <c r="F124" s="120"/>
      <c r="G124" s="484"/>
      <c r="H124" s="492"/>
      <c r="I124" s="493"/>
      <c r="J124" s="493"/>
      <c r="K124" s="493"/>
      <c r="L124" s="493"/>
      <c r="M124" s="493"/>
      <c r="N124" s="493"/>
      <c r="O124" s="493"/>
      <c r="P124" s="493"/>
      <c r="Q124" s="493"/>
      <c r="R124" s="493"/>
      <c r="S124" s="493"/>
      <c r="T124" s="493"/>
      <c r="U124" s="493"/>
      <c r="V124" s="493"/>
      <c r="W124" s="493"/>
      <c r="X124" s="493"/>
      <c r="Y124" s="493"/>
      <c r="Z124" s="493"/>
      <c r="AA124" s="493"/>
      <c r="AB124" s="493"/>
      <c r="AC124" s="493"/>
      <c r="AD124" s="493"/>
      <c r="AE124" s="493"/>
      <c r="AF124" s="493"/>
      <c r="AG124" s="493"/>
      <c r="AH124" s="493"/>
      <c r="AI124" s="493"/>
      <c r="AJ124" s="494"/>
    </row>
    <row r="125" spans="2:36" ht="50.1" customHeight="1" thickBot="1">
      <c r="B125" s="480"/>
      <c r="D125" s="178"/>
      <c r="E125" s="178"/>
      <c r="F125" s="120"/>
      <c r="G125" s="485"/>
      <c r="H125" s="495"/>
      <c r="I125" s="496"/>
      <c r="J125" s="496"/>
      <c r="K125" s="496"/>
      <c r="L125" s="496"/>
      <c r="M125" s="496"/>
      <c r="N125" s="496"/>
      <c r="O125" s="496"/>
      <c r="P125" s="496"/>
      <c r="Q125" s="496"/>
      <c r="R125" s="496"/>
      <c r="S125" s="496"/>
      <c r="T125" s="496"/>
      <c r="U125" s="496"/>
      <c r="V125" s="496"/>
      <c r="W125" s="496"/>
      <c r="X125" s="496"/>
      <c r="Y125" s="496"/>
      <c r="Z125" s="496"/>
      <c r="AA125" s="496"/>
      <c r="AB125" s="496"/>
      <c r="AC125" s="496"/>
      <c r="AD125" s="496"/>
      <c r="AE125" s="496"/>
      <c r="AF125" s="496"/>
      <c r="AG125" s="496"/>
      <c r="AH125" s="496"/>
      <c r="AI125" s="496"/>
      <c r="AJ125" s="497"/>
    </row>
    <row r="126" spans="2:36" ht="5.0999999999999996" customHeight="1" thickBot="1">
      <c r="B126" s="480"/>
      <c r="D126" s="178"/>
      <c r="E126" s="178"/>
      <c r="F126" s="120"/>
      <c r="G126" s="179"/>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row>
    <row r="127" spans="2:36" ht="24.95" customHeight="1">
      <c r="B127" s="480"/>
      <c r="D127" s="498" t="str">
        <f>IF(INFORMATIONS!C101&lt;&gt;"",INFORMATIONS!C101,"")</f>
        <v/>
      </c>
      <c r="E127" s="498"/>
      <c r="F127" s="120"/>
      <c r="G127" s="521" t="s">
        <v>551</v>
      </c>
      <c r="H127" s="503" t="str">
        <f>IF(TA_8!C45&lt;&gt;"",TA_8!C45,"")</f>
        <v/>
      </c>
      <c r="I127" s="503"/>
      <c r="J127" s="503"/>
      <c r="K127" s="503"/>
      <c r="L127" s="503"/>
      <c r="M127" s="503"/>
      <c r="N127" s="503"/>
      <c r="O127" s="503"/>
      <c r="P127" s="503"/>
      <c r="Q127" s="503"/>
      <c r="R127" s="503"/>
      <c r="S127" s="504"/>
      <c r="T127" s="120"/>
      <c r="U127" s="509" t="s">
        <v>272</v>
      </c>
      <c r="V127" s="510"/>
      <c r="W127" s="510"/>
      <c r="X127" s="515" t="str">
        <f>IF(TA_8!O45&lt;&gt;"",TA_8!O45,"")</f>
        <v/>
      </c>
      <c r="Y127" s="515"/>
      <c r="Z127" s="515"/>
      <c r="AA127" s="515"/>
      <c r="AB127" s="515"/>
      <c r="AC127" s="515"/>
      <c r="AD127" s="515"/>
      <c r="AE127" s="515"/>
      <c r="AF127" s="515"/>
      <c r="AG127" s="515"/>
      <c r="AH127" s="515"/>
      <c r="AI127" s="515"/>
      <c r="AJ127" s="516"/>
    </row>
    <row r="128" spans="2:36" ht="24.95" customHeight="1">
      <c r="B128" s="480"/>
      <c r="D128" s="498" t="str">
        <f>IF(INFORMATIONS!C102&lt;&gt;"",INFORMATIONS!C102,"")</f>
        <v/>
      </c>
      <c r="E128" s="498"/>
      <c r="F128" s="120"/>
      <c r="G128" s="522"/>
      <c r="H128" s="505"/>
      <c r="I128" s="505"/>
      <c r="J128" s="505"/>
      <c r="K128" s="505"/>
      <c r="L128" s="505"/>
      <c r="M128" s="505"/>
      <c r="N128" s="505"/>
      <c r="O128" s="505"/>
      <c r="P128" s="505"/>
      <c r="Q128" s="505"/>
      <c r="R128" s="505"/>
      <c r="S128" s="506"/>
      <c r="T128" s="120"/>
      <c r="U128" s="511"/>
      <c r="V128" s="512"/>
      <c r="W128" s="512"/>
      <c r="X128" s="517"/>
      <c r="Y128" s="517"/>
      <c r="Z128" s="517"/>
      <c r="AA128" s="517"/>
      <c r="AB128" s="517"/>
      <c r="AC128" s="517"/>
      <c r="AD128" s="517"/>
      <c r="AE128" s="517"/>
      <c r="AF128" s="517"/>
      <c r="AG128" s="517"/>
      <c r="AH128" s="517"/>
      <c r="AI128" s="517"/>
      <c r="AJ128" s="518"/>
    </row>
    <row r="129" spans="2:36" ht="99.95" customHeight="1" thickBot="1">
      <c r="B129" s="480"/>
      <c r="D129" s="212"/>
      <c r="E129" s="212"/>
      <c r="F129" s="120"/>
      <c r="G129" s="523"/>
      <c r="H129" s="507"/>
      <c r="I129" s="507"/>
      <c r="J129" s="507"/>
      <c r="K129" s="507"/>
      <c r="L129" s="507"/>
      <c r="M129" s="507"/>
      <c r="N129" s="507"/>
      <c r="O129" s="507"/>
      <c r="P129" s="507"/>
      <c r="Q129" s="507"/>
      <c r="R129" s="507"/>
      <c r="S129" s="508"/>
      <c r="T129" s="120"/>
      <c r="U129" s="513"/>
      <c r="V129" s="514"/>
      <c r="W129" s="514"/>
      <c r="X129" s="519"/>
      <c r="Y129" s="519"/>
      <c r="Z129" s="519"/>
      <c r="AA129" s="519"/>
      <c r="AB129" s="519"/>
      <c r="AC129" s="519"/>
      <c r="AD129" s="519"/>
      <c r="AE129" s="519"/>
      <c r="AF129" s="519"/>
      <c r="AG129" s="519"/>
      <c r="AH129" s="519"/>
      <c r="AI129" s="519"/>
      <c r="AJ129" s="520"/>
    </row>
    <row r="130" spans="2:36" ht="5.0999999999999996" customHeight="1" thickBot="1">
      <c r="B130" s="480"/>
      <c r="D130" s="158"/>
      <c r="E130" s="180"/>
      <c r="F130" s="120"/>
      <c r="G130" s="122"/>
      <c r="H130" s="123"/>
      <c r="I130" s="123"/>
      <c r="J130" s="123"/>
      <c r="K130" s="123"/>
      <c r="L130" s="123"/>
      <c r="M130" s="123"/>
      <c r="N130" s="123"/>
      <c r="O130" s="123"/>
      <c r="P130" s="123"/>
      <c r="Q130" s="123"/>
      <c r="R130" s="123"/>
      <c r="S130" s="123"/>
      <c r="T130" s="124"/>
      <c r="U130" s="122"/>
      <c r="V130" s="122"/>
      <c r="W130" s="122"/>
      <c r="X130" s="123"/>
      <c r="Y130" s="123"/>
      <c r="Z130" s="123"/>
      <c r="AA130" s="123"/>
      <c r="AB130" s="123"/>
      <c r="AC130" s="123"/>
      <c r="AD130" s="123"/>
      <c r="AE130" s="123"/>
      <c r="AF130" s="123"/>
      <c r="AG130" s="123"/>
      <c r="AH130" s="123"/>
      <c r="AI130" s="123"/>
      <c r="AJ130" s="123"/>
    </row>
    <row r="131" spans="2:36" ht="80.099999999999994" customHeight="1" thickBot="1">
      <c r="B131" s="480"/>
      <c r="D131" s="158"/>
      <c r="E131" s="180"/>
      <c r="F131" s="120"/>
      <c r="G131" s="181" t="s">
        <v>489</v>
      </c>
      <c r="H131" s="501" t="str">
        <f>IF(TA_8!E47&lt;&gt;"",TA_8!E47,"")</f>
        <v/>
      </c>
      <c r="I131" s="501"/>
      <c r="J131" s="501"/>
      <c r="K131" s="501"/>
      <c r="L131" s="501"/>
      <c r="M131" s="501"/>
      <c r="N131" s="501"/>
      <c r="O131" s="501"/>
      <c r="P131" s="501"/>
      <c r="Q131" s="501"/>
      <c r="R131" s="501"/>
      <c r="S131" s="501"/>
      <c r="T131" s="501"/>
      <c r="U131" s="501"/>
      <c r="V131" s="501"/>
      <c r="W131" s="501"/>
      <c r="X131" s="501"/>
      <c r="Y131" s="501"/>
      <c r="Z131" s="501"/>
      <c r="AA131" s="501"/>
      <c r="AB131" s="501"/>
      <c r="AC131" s="501"/>
      <c r="AD131" s="501"/>
      <c r="AE131" s="501"/>
      <c r="AF131" s="501"/>
      <c r="AG131" s="501"/>
      <c r="AH131" s="501"/>
      <c r="AI131" s="501"/>
      <c r="AJ131" s="502"/>
    </row>
    <row r="132" spans="2:36" ht="5.0999999999999996" customHeight="1" thickBot="1">
      <c r="B132" s="480"/>
      <c r="D132" s="158"/>
      <c r="E132" s="180"/>
      <c r="F132" s="120"/>
      <c r="G132" s="126"/>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row>
    <row r="133" spans="2:36" ht="80.099999999999994" customHeight="1" thickBot="1">
      <c r="B133" s="481"/>
      <c r="D133" s="158"/>
      <c r="E133" s="180"/>
      <c r="F133" s="120"/>
      <c r="G133" s="183" t="s">
        <v>490</v>
      </c>
      <c r="H133" s="499" t="str">
        <f>IF(TA_8!E49&lt;&gt;"",TA_8!E49,"")</f>
        <v/>
      </c>
      <c r="I133" s="499"/>
      <c r="J133" s="499"/>
      <c r="K133" s="499"/>
      <c r="L133" s="499"/>
      <c r="M133" s="499"/>
      <c r="N133" s="499"/>
      <c r="O133" s="499"/>
      <c r="P133" s="499"/>
      <c r="Q133" s="499"/>
      <c r="R133" s="499"/>
      <c r="S133" s="499"/>
      <c r="T133" s="499"/>
      <c r="U133" s="499"/>
      <c r="V133" s="499"/>
      <c r="W133" s="499"/>
      <c r="X133" s="499"/>
      <c r="Y133" s="499"/>
      <c r="Z133" s="499"/>
      <c r="AA133" s="499"/>
      <c r="AB133" s="499"/>
      <c r="AC133" s="499"/>
      <c r="AD133" s="499"/>
      <c r="AE133" s="499"/>
      <c r="AF133" s="499"/>
      <c r="AG133" s="499"/>
      <c r="AH133" s="499"/>
      <c r="AI133" s="499"/>
      <c r="AJ133" s="500"/>
    </row>
    <row r="134" spans="2:36" ht="15.75" thickBot="1"/>
    <row r="135" spans="2:36" ht="15.75" thickBot="1">
      <c r="B135" s="479" t="s">
        <v>497</v>
      </c>
      <c r="D135" s="482" t="str">
        <f>IF(INFORMATIONS!C110&lt;&gt;"",INFORMATIONS!C110,"")</f>
        <v/>
      </c>
      <c r="E135" s="482"/>
      <c r="F135" s="120"/>
      <c r="G135" s="176" t="s">
        <v>390</v>
      </c>
      <c r="H135" s="31" t="str">
        <f>IF(TA_9!$L$10&lt;&gt;"",TA_9!$L$10,"")</f>
        <v/>
      </c>
      <c r="I135" s="31" t="str">
        <f>IF(TA_9!$L$11&lt;&gt;"",TA_9!$L$11,"")</f>
        <v/>
      </c>
      <c r="J135" s="31" t="str">
        <f>IF(TA_9!$L$12&lt;&gt;"",TA_9!$L$12,"")</f>
        <v/>
      </c>
      <c r="K135" s="31" t="str">
        <f>IF(TA_9!$L$13&lt;&gt;"",TA_9!$L$13,"")</f>
        <v/>
      </c>
      <c r="L135" s="31" t="str">
        <f>IF(TA_9!$L$14&lt;&gt;"",TA_9!$L$14,"")</f>
        <v/>
      </c>
      <c r="M135" s="31" t="str">
        <f>IF(TA_9!$L$16&lt;&gt;"",TA_9!$L$16,"")</f>
        <v/>
      </c>
      <c r="N135" s="31" t="str">
        <f>IF(TA_9!$L$17&lt;&gt;"",TA_9!$L$17,"")</f>
        <v/>
      </c>
      <c r="O135" s="31" t="str">
        <f>IF(TA_9!$L$18&lt;&gt;"",TA_9!$L$18,"")</f>
        <v/>
      </c>
      <c r="P135" s="31" t="str">
        <f>IF(TA_9!$L$19&lt;&gt;"",TA_9!$L$19,"")</f>
        <v/>
      </c>
      <c r="Q135" s="31" t="str">
        <f>IF(TA_9!$L$20&lt;&gt;"",TA_9!$L$20,"")</f>
        <v/>
      </c>
      <c r="R135" s="31" t="str">
        <f>IF(TA_9!$L$22&lt;&gt;"",TA_9!$L$22,"")</f>
        <v/>
      </c>
      <c r="S135" s="31" t="str">
        <f>IF(TA_9!$L$23&lt;&gt;"",TA_9!$L$23,"")</f>
        <v/>
      </c>
      <c r="T135" s="31" t="str">
        <f>IF(TA_9!$L$24&lt;&gt;"",TA_9!$L$24,"")</f>
        <v/>
      </c>
      <c r="U135" s="31" t="str">
        <f>IF(TA_9!$L$25&lt;&gt;"",TA_9!$L$25,"")</f>
        <v/>
      </c>
      <c r="V135" s="31" t="str">
        <f>IF(TA_9!$L$27&lt;&gt;"",TA_9!$L$27,"")</f>
        <v/>
      </c>
      <c r="W135" s="31" t="str">
        <f>IF(TA_9!$L$28&lt;&gt;"",TA_9!$L$28,"")</f>
        <v/>
      </c>
      <c r="X135" s="31" t="str">
        <f>IF(TA_9!$L$29&lt;&gt;"",TA_9!$L$29,"")</f>
        <v/>
      </c>
      <c r="Y135" s="31" t="str">
        <f>IF(TA_9!$L$30&lt;&gt;"",TA_9!$L$30,"")</f>
        <v/>
      </c>
      <c r="Z135" s="31" t="str">
        <f>IF(TA_9!$L$31&lt;&gt;"",TA_9!$L$31,"")</f>
        <v/>
      </c>
      <c r="AA135" s="31" t="str">
        <f>IF(TA_9!$L$32&lt;&gt;"",TA_9!$L$32,"")</f>
        <v/>
      </c>
      <c r="AB135" s="31" t="str">
        <f>IF(TA_9!$L$33&lt;&gt;"",TA_9!$L$33,"")</f>
        <v/>
      </c>
      <c r="AC135" s="31" t="str">
        <f>IF(TA_9!$L$34&lt;&gt;"",TA_9!$L$34,"")</f>
        <v/>
      </c>
      <c r="AD135" s="31" t="str">
        <f>IF(TA_9!$L$35&lt;&gt;"",TA_9!$L$35,"")</f>
        <v/>
      </c>
      <c r="AE135" s="31" t="str">
        <f>IF(TA_9!$L$36&lt;&gt;"",TA_9!$L$36,"")</f>
        <v/>
      </c>
      <c r="AF135" s="31" t="str">
        <f>IF(TA_9!$L$38&lt;&gt;"",TA_9!$L$38,"")</f>
        <v/>
      </c>
      <c r="AG135" s="31" t="str">
        <f>IF(TA_9!$L$39&lt;&gt;"",TA_9!$L$39,"")</f>
        <v/>
      </c>
      <c r="AH135" s="31" t="str">
        <f>IF(TA_9!$L$40&lt;&gt;"",TA_9!$L$40,"")</f>
        <v/>
      </c>
      <c r="AI135" s="31" t="str">
        <f>IF(TA_9!$L$42&lt;&gt;"",TA_9!$L$42,"")</f>
        <v/>
      </c>
      <c r="AJ135" s="31" t="str">
        <f>IF(TA_9!$L$43&lt;&gt;"",TA_9!$L$43,"")</f>
        <v/>
      </c>
    </row>
    <row r="136" spans="2:36">
      <c r="B136" s="480"/>
      <c r="D136" s="482"/>
      <c r="E136" s="482"/>
      <c r="F136" s="120"/>
      <c r="G136" s="177" t="s">
        <v>391</v>
      </c>
      <c r="H136" s="31" t="str">
        <f>IF(TA_9!$N$10&lt;&gt;"","O","")</f>
        <v/>
      </c>
      <c r="I136" s="31" t="str">
        <f>IF(TA_9!$N$11&lt;&gt;"","O","")</f>
        <v/>
      </c>
      <c r="J136" s="31" t="str">
        <f>IF(TA_9!$N$12&lt;&gt;"","O","")</f>
        <v/>
      </c>
      <c r="K136" s="31" t="str">
        <f>IF(TA_9!$N$13&lt;&gt;"","O","")</f>
        <v/>
      </c>
      <c r="L136" s="31" t="str">
        <f>IF(TA_9!$N$14&lt;&gt;"","O","")</f>
        <v/>
      </c>
      <c r="M136" s="31" t="str">
        <f>IF(TA_9!$N$16&lt;&gt;"","O","")</f>
        <v/>
      </c>
      <c r="N136" s="31" t="str">
        <f>IF(TA_9!$N$17&lt;&gt;"","O","")</f>
        <v/>
      </c>
      <c r="O136" s="31" t="str">
        <f>IF(TA_9!$N$18&lt;&gt;"","O","")</f>
        <v/>
      </c>
      <c r="P136" s="31" t="str">
        <f>IF(TA_9!$N$19&lt;&gt;"","O","")</f>
        <v/>
      </c>
      <c r="Q136" s="31" t="str">
        <f>IF(TA_9!$N$20&lt;&gt;"","O","")</f>
        <v/>
      </c>
      <c r="R136" s="31" t="str">
        <f>IF(TA_9!$N$22&lt;&gt;"","O","")</f>
        <v/>
      </c>
      <c r="S136" s="31" t="str">
        <f>IF(TA_9!$N$23&lt;&gt;"","O","")</f>
        <v/>
      </c>
      <c r="T136" s="31" t="str">
        <f>IF(TA_9!$N$24&lt;&gt;"","O","")</f>
        <v/>
      </c>
      <c r="U136" s="31" t="str">
        <f>IF(TA_9!$N$25&lt;&gt;"","O","")</f>
        <v/>
      </c>
      <c r="V136" s="31" t="str">
        <f>IF(TA_9!$N$27&lt;&gt;"","O","")</f>
        <v/>
      </c>
      <c r="W136" s="31" t="str">
        <f>IF(TA_9!$N$28&lt;&gt;"","O","")</f>
        <v/>
      </c>
      <c r="X136" s="31" t="str">
        <f>IF(TA_9!$N$29&lt;&gt;"","O","")</f>
        <v/>
      </c>
      <c r="Y136" s="31" t="str">
        <f>IF(TA_9!$N$30&lt;&gt;"","O","")</f>
        <v/>
      </c>
      <c r="Z136" s="31" t="str">
        <f>IF(TA_9!$N$31&lt;&gt;"","O","")</f>
        <v/>
      </c>
      <c r="AA136" s="31" t="str">
        <f>IF(TA_9!$N$32&lt;&gt;"","O","")</f>
        <v/>
      </c>
      <c r="AB136" s="31" t="str">
        <f>IF(TA_9!$N$33&lt;&gt;"","O","")</f>
        <v/>
      </c>
      <c r="AC136" s="31" t="str">
        <f>IF(TA_9!$N$34&lt;&gt;"","O","")</f>
        <v/>
      </c>
      <c r="AD136" s="31" t="str">
        <f>IF(TA_9!$N$35&lt;&gt;"","O","")</f>
        <v/>
      </c>
      <c r="AE136" s="31" t="str">
        <f>IF(TA_9!$N$36&lt;&gt;"","O","")</f>
        <v/>
      </c>
      <c r="AF136" s="31" t="str">
        <f>IF(TA_9!$N$38&lt;&gt;"","O","")</f>
        <v/>
      </c>
      <c r="AG136" s="31" t="str">
        <f>IF(TA_9!$N$39&lt;&gt;"","O","")</f>
        <v/>
      </c>
      <c r="AH136" s="31" t="str">
        <f>IF(TA_9!$N$40&lt;&gt;"","O","")</f>
        <v/>
      </c>
      <c r="AI136" s="31" t="str">
        <f>IF(TA_9!$N$42&lt;&gt;"","O","")</f>
        <v/>
      </c>
      <c r="AJ136" s="31" t="str">
        <f>IF(TA_9!$N$43&lt;&gt;"","O","")</f>
        <v/>
      </c>
    </row>
    <row r="137" spans="2:36" ht="5.0999999999999996" customHeight="1" thickBot="1">
      <c r="B137" s="480"/>
      <c r="D137" s="178"/>
      <c r="E137" s="178"/>
      <c r="F137" s="120"/>
      <c r="G137" s="179"/>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row>
    <row r="138" spans="2:36" ht="30" customHeight="1" thickBot="1">
      <c r="B138" s="480"/>
      <c r="D138" s="467" t="str">
        <f>IF(INFORMATIONS!B114="VISITE","VISITE",IF(INFORMATIONS!B115="AUTO_POS","AUTO_POS",""))</f>
        <v/>
      </c>
      <c r="E138" s="467"/>
      <c r="F138" s="120"/>
      <c r="G138" s="483" t="s">
        <v>369</v>
      </c>
      <c r="H138" s="486" t="str">
        <f>IF(G138&lt;&gt;"",VLOOKUP(G138,TABLE_COM,12,FALSE),"")</f>
        <v>Met en œuvre les transpositions didactiques appropriées</v>
      </c>
      <c r="I138" s="487"/>
      <c r="J138" s="487"/>
      <c r="K138" s="487"/>
      <c r="L138" s="487"/>
      <c r="M138" s="487"/>
      <c r="N138" s="487"/>
      <c r="O138" s="487"/>
      <c r="P138" s="487"/>
      <c r="Q138" s="487"/>
      <c r="R138" s="487"/>
      <c r="S138" s="487"/>
      <c r="T138" s="487"/>
      <c r="U138" s="487"/>
      <c r="V138" s="487"/>
      <c r="W138" s="487"/>
      <c r="X138" s="487"/>
      <c r="Y138" s="487"/>
      <c r="Z138" s="487"/>
      <c r="AA138" s="487"/>
      <c r="AB138" s="487"/>
      <c r="AC138" s="487"/>
      <c r="AD138" s="487"/>
      <c r="AE138" s="487"/>
      <c r="AF138" s="487"/>
      <c r="AG138" s="487"/>
      <c r="AH138" s="487"/>
      <c r="AI138" s="487"/>
      <c r="AJ138" s="488"/>
    </row>
    <row r="139" spans="2:36" ht="30" customHeight="1">
      <c r="B139" s="480"/>
      <c r="D139" s="467" t="str">
        <f>IF(INFORMATIONS!C114&lt;&gt;"",INFORMATIONS!C114,"")</f>
        <v/>
      </c>
      <c r="E139" s="467"/>
      <c r="F139" s="120"/>
      <c r="G139" s="484"/>
      <c r="H139" s="489" t="str">
        <f>IF(OR(($D$4=""),($D$4="PAR_COMPETENCE")),IF(G138&lt;&gt;"",IF(VLOOKUP(G138,TABLE_COM,10,FALSE)&lt;&gt;0,VLOOKUP(G138,TABLE_COM,10,FALSE),"")),IF(COMMENTAIRES!K$40&lt;&gt;"",COMMENTAIRES!K$40,""))</f>
        <v/>
      </c>
      <c r="I139" s="490"/>
      <c r="J139" s="490"/>
      <c r="K139" s="490"/>
      <c r="L139" s="490"/>
      <c r="M139" s="490"/>
      <c r="N139" s="490"/>
      <c r="O139" s="490"/>
      <c r="P139" s="490"/>
      <c r="Q139" s="490"/>
      <c r="R139" s="490"/>
      <c r="S139" s="490"/>
      <c r="T139" s="490"/>
      <c r="U139" s="490"/>
      <c r="V139" s="490"/>
      <c r="W139" s="490"/>
      <c r="X139" s="490"/>
      <c r="Y139" s="490"/>
      <c r="Z139" s="490"/>
      <c r="AA139" s="490"/>
      <c r="AB139" s="490"/>
      <c r="AC139" s="490"/>
      <c r="AD139" s="490"/>
      <c r="AE139" s="490"/>
      <c r="AF139" s="490"/>
      <c r="AG139" s="490"/>
      <c r="AH139" s="490"/>
      <c r="AI139" s="490"/>
      <c r="AJ139" s="491"/>
    </row>
    <row r="140" spans="2:36" ht="30" customHeight="1">
      <c r="B140" s="480"/>
      <c r="D140" s="467" t="str">
        <f>IF(INFORMATIONS!D114&lt;&gt;"",INFORMATIONS!D114,"")</f>
        <v/>
      </c>
      <c r="E140" s="467"/>
      <c r="F140" s="120"/>
      <c r="G140" s="484"/>
      <c r="H140" s="492"/>
      <c r="I140" s="493"/>
      <c r="J140" s="493"/>
      <c r="K140" s="493"/>
      <c r="L140" s="493"/>
      <c r="M140" s="493"/>
      <c r="N140" s="493"/>
      <c r="O140" s="493"/>
      <c r="P140" s="493"/>
      <c r="Q140" s="493"/>
      <c r="R140" s="493"/>
      <c r="S140" s="493"/>
      <c r="T140" s="493"/>
      <c r="U140" s="493"/>
      <c r="V140" s="493"/>
      <c r="W140" s="493"/>
      <c r="X140" s="493"/>
      <c r="Y140" s="493"/>
      <c r="Z140" s="493"/>
      <c r="AA140" s="493"/>
      <c r="AB140" s="493"/>
      <c r="AC140" s="493"/>
      <c r="AD140" s="493"/>
      <c r="AE140" s="493"/>
      <c r="AF140" s="493"/>
      <c r="AG140" s="493"/>
      <c r="AH140" s="493"/>
      <c r="AI140" s="493"/>
      <c r="AJ140" s="494"/>
    </row>
    <row r="141" spans="2:36" ht="50.1" customHeight="1" thickBot="1">
      <c r="B141" s="480"/>
      <c r="D141" s="178"/>
      <c r="E141" s="178"/>
      <c r="F141" s="120"/>
      <c r="G141" s="485"/>
      <c r="H141" s="495"/>
      <c r="I141" s="496"/>
      <c r="J141" s="496"/>
      <c r="K141" s="496"/>
      <c r="L141" s="496"/>
      <c r="M141" s="496"/>
      <c r="N141" s="496"/>
      <c r="O141" s="496"/>
      <c r="P141" s="496"/>
      <c r="Q141" s="496"/>
      <c r="R141" s="496"/>
      <c r="S141" s="496"/>
      <c r="T141" s="496"/>
      <c r="U141" s="496"/>
      <c r="V141" s="496"/>
      <c r="W141" s="496"/>
      <c r="X141" s="496"/>
      <c r="Y141" s="496"/>
      <c r="Z141" s="496"/>
      <c r="AA141" s="496"/>
      <c r="AB141" s="496"/>
      <c r="AC141" s="496"/>
      <c r="AD141" s="496"/>
      <c r="AE141" s="496"/>
      <c r="AF141" s="496"/>
      <c r="AG141" s="496"/>
      <c r="AH141" s="496"/>
      <c r="AI141" s="496"/>
      <c r="AJ141" s="497"/>
    </row>
    <row r="142" spans="2:36" ht="5.0999999999999996" customHeight="1" thickBot="1">
      <c r="B142" s="480"/>
      <c r="D142" s="178"/>
      <c r="E142" s="178"/>
      <c r="F142" s="120"/>
      <c r="G142" s="179"/>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row>
    <row r="143" spans="2:36" ht="24.95" customHeight="1">
      <c r="B143" s="480"/>
      <c r="D143" s="498" t="str">
        <f>IF(INFORMATIONS!C111&lt;&gt;"",INFORMATIONS!C111,"")</f>
        <v/>
      </c>
      <c r="E143" s="498"/>
      <c r="F143" s="120"/>
      <c r="G143" s="521" t="s">
        <v>551</v>
      </c>
      <c r="H143" s="503" t="str">
        <f>IF(TA_9!C45&lt;&gt;"",TA_9!C45,"")</f>
        <v/>
      </c>
      <c r="I143" s="503"/>
      <c r="J143" s="503"/>
      <c r="K143" s="503"/>
      <c r="L143" s="503"/>
      <c r="M143" s="503"/>
      <c r="N143" s="503"/>
      <c r="O143" s="503"/>
      <c r="P143" s="503"/>
      <c r="Q143" s="503"/>
      <c r="R143" s="503"/>
      <c r="S143" s="504"/>
      <c r="T143" s="120"/>
      <c r="U143" s="509" t="s">
        <v>272</v>
      </c>
      <c r="V143" s="510"/>
      <c r="W143" s="510"/>
      <c r="X143" s="515" t="str">
        <f>IF(TA_9!O45&lt;&gt;"",TA_9!O45,"")</f>
        <v/>
      </c>
      <c r="Y143" s="515"/>
      <c r="Z143" s="515"/>
      <c r="AA143" s="515"/>
      <c r="AB143" s="515"/>
      <c r="AC143" s="515"/>
      <c r="AD143" s="515"/>
      <c r="AE143" s="515"/>
      <c r="AF143" s="515"/>
      <c r="AG143" s="515"/>
      <c r="AH143" s="515"/>
      <c r="AI143" s="515"/>
      <c r="AJ143" s="516"/>
    </row>
    <row r="144" spans="2:36" ht="24.95" customHeight="1">
      <c r="B144" s="480"/>
      <c r="D144" s="498" t="str">
        <f>IF(INFORMATIONS!C112&lt;&gt;"",INFORMATIONS!C112,"")</f>
        <v/>
      </c>
      <c r="E144" s="498"/>
      <c r="F144" s="120"/>
      <c r="G144" s="522"/>
      <c r="H144" s="505"/>
      <c r="I144" s="505"/>
      <c r="J144" s="505"/>
      <c r="K144" s="505"/>
      <c r="L144" s="505"/>
      <c r="M144" s="505"/>
      <c r="N144" s="505"/>
      <c r="O144" s="505"/>
      <c r="P144" s="505"/>
      <c r="Q144" s="505"/>
      <c r="R144" s="505"/>
      <c r="S144" s="506"/>
      <c r="T144" s="120"/>
      <c r="U144" s="511"/>
      <c r="V144" s="512"/>
      <c r="W144" s="512"/>
      <c r="X144" s="517"/>
      <c r="Y144" s="517"/>
      <c r="Z144" s="517"/>
      <c r="AA144" s="517"/>
      <c r="AB144" s="517"/>
      <c r="AC144" s="517"/>
      <c r="AD144" s="517"/>
      <c r="AE144" s="517"/>
      <c r="AF144" s="517"/>
      <c r="AG144" s="517"/>
      <c r="AH144" s="517"/>
      <c r="AI144" s="517"/>
      <c r="AJ144" s="518"/>
    </row>
    <row r="145" spans="2:36" ht="99.95" customHeight="1" thickBot="1">
      <c r="B145" s="480"/>
      <c r="D145" s="212"/>
      <c r="E145" s="212"/>
      <c r="F145" s="120"/>
      <c r="G145" s="523"/>
      <c r="H145" s="507"/>
      <c r="I145" s="507"/>
      <c r="J145" s="507"/>
      <c r="K145" s="507"/>
      <c r="L145" s="507"/>
      <c r="M145" s="507"/>
      <c r="N145" s="507"/>
      <c r="O145" s="507"/>
      <c r="P145" s="507"/>
      <c r="Q145" s="507"/>
      <c r="R145" s="507"/>
      <c r="S145" s="508"/>
      <c r="T145" s="120"/>
      <c r="U145" s="513"/>
      <c r="V145" s="514"/>
      <c r="W145" s="514"/>
      <c r="X145" s="519"/>
      <c r="Y145" s="519"/>
      <c r="Z145" s="519"/>
      <c r="AA145" s="519"/>
      <c r="AB145" s="519"/>
      <c r="AC145" s="519"/>
      <c r="AD145" s="519"/>
      <c r="AE145" s="519"/>
      <c r="AF145" s="519"/>
      <c r="AG145" s="519"/>
      <c r="AH145" s="519"/>
      <c r="AI145" s="519"/>
      <c r="AJ145" s="520"/>
    </row>
    <row r="146" spans="2:36" ht="5.0999999999999996" customHeight="1" thickBot="1">
      <c r="B146" s="480"/>
      <c r="D146" s="158"/>
      <c r="E146" s="180"/>
      <c r="F146" s="120"/>
      <c r="G146" s="122"/>
      <c r="H146" s="123"/>
      <c r="I146" s="123"/>
      <c r="J146" s="123"/>
      <c r="K146" s="123"/>
      <c r="L146" s="123"/>
      <c r="M146" s="123"/>
      <c r="N146" s="123"/>
      <c r="O146" s="123"/>
      <c r="P146" s="123"/>
      <c r="Q146" s="123"/>
      <c r="R146" s="123"/>
      <c r="S146" s="123"/>
      <c r="T146" s="124"/>
      <c r="U146" s="122"/>
      <c r="V146" s="122"/>
      <c r="W146" s="122"/>
      <c r="X146" s="123"/>
      <c r="Y146" s="123"/>
      <c r="Z146" s="123"/>
      <c r="AA146" s="123"/>
      <c r="AB146" s="123"/>
      <c r="AC146" s="123"/>
      <c r="AD146" s="123"/>
      <c r="AE146" s="123"/>
      <c r="AF146" s="123"/>
      <c r="AG146" s="123"/>
      <c r="AH146" s="123"/>
      <c r="AI146" s="123"/>
      <c r="AJ146" s="123"/>
    </row>
    <row r="147" spans="2:36" ht="80.099999999999994" customHeight="1" thickBot="1">
      <c r="B147" s="480"/>
      <c r="D147" s="158"/>
      <c r="E147" s="180"/>
      <c r="F147" s="120"/>
      <c r="G147" s="181" t="s">
        <v>489</v>
      </c>
      <c r="H147" s="501" t="str">
        <f>IF(TA_9!E47&lt;&gt;"",TA_9!E47,"")</f>
        <v/>
      </c>
      <c r="I147" s="501"/>
      <c r="J147" s="501"/>
      <c r="K147" s="501"/>
      <c r="L147" s="501"/>
      <c r="M147" s="501"/>
      <c r="N147" s="501"/>
      <c r="O147" s="501"/>
      <c r="P147" s="501"/>
      <c r="Q147" s="501"/>
      <c r="R147" s="501"/>
      <c r="S147" s="501"/>
      <c r="T147" s="501"/>
      <c r="U147" s="501"/>
      <c r="V147" s="501"/>
      <c r="W147" s="501"/>
      <c r="X147" s="501"/>
      <c r="Y147" s="501"/>
      <c r="Z147" s="501"/>
      <c r="AA147" s="501"/>
      <c r="AB147" s="501"/>
      <c r="AC147" s="501"/>
      <c r="AD147" s="501"/>
      <c r="AE147" s="501"/>
      <c r="AF147" s="501"/>
      <c r="AG147" s="501"/>
      <c r="AH147" s="501"/>
      <c r="AI147" s="501"/>
      <c r="AJ147" s="502"/>
    </row>
    <row r="148" spans="2:36" ht="5.0999999999999996" customHeight="1" thickBot="1">
      <c r="B148" s="480"/>
      <c r="D148" s="158"/>
      <c r="E148" s="180"/>
      <c r="F148" s="120"/>
      <c r="G148" s="126"/>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row>
    <row r="149" spans="2:36" ht="80.099999999999994" customHeight="1" thickBot="1">
      <c r="B149" s="481"/>
      <c r="D149" s="158"/>
      <c r="E149" s="180"/>
      <c r="F149" s="120"/>
      <c r="G149" s="183" t="s">
        <v>490</v>
      </c>
      <c r="H149" s="499" t="str">
        <f>IF(TA_9!E49&lt;&gt;"",TA_9!E49,"")</f>
        <v/>
      </c>
      <c r="I149" s="499"/>
      <c r="J149" s="499"/>
      <c r="K149" s="499"/>
      <c r="L149" s="499"/>
      <c r="M149" s="499"/>
      <c r="N149" s="499"/>
      <c r="O149" s="499"/>
      <c r="P149" s="499"/>
      <c r="Q149" s="499"/>
      <c r="R149" s="499"/>
      <c r="S149" s="499"/>
      <c r="T149" s="499"/>
      <c r="U149" s="499"/>
      <c r="V149" s="499"/>
      <c r="W149" s="499"/>
      <c r="X149" s="499"/>
      <c r="Y149" s="499"/>
      <c r="Z149" s="499"/>
      <c r="AA149" s="499"/>
      <c r="AB149" s="499"/>
      <c r="AC149" s="499"/>
      <c r="AD149" s="499"/>
      <c r="AE149" s="499"/>
      <c r="AF149" s="499"/>
      <c r="AG149" s="499"/>
      <c r="AH149" s="499"/>
      <c r="AI149" s="499"/>
      <c r="AJ149" s="500"/>
    </row>
    <row r="150" spans="2:36" ht="15.75" thickBot="1"/>
    <row r="151" spans="2:36" ht="15.75" thickBot="1">
      <c r="B151" s="479" t="s">
        <v>498</v>
      </c>
      <c r="D151" s="482" t="str">
        <f>IF(INFORMATIONS!C120&lt;&gt;"",INFORMATIONS!C120,"")</f>
        <v/>
      </c>
      <c r="E151" s="482"/>
      <c r="F151" s="120"/>
      <c r="G151" s="176" t="s">
        <v>390</v>
      </c>
      <c r="H151" s="31" t="str">
        <f>IF(TA_10!$L$10&lt;&gt;"",TA_10!$L$10,"")</f>
        <v/>
      </c>
      <c r="I151" s="31" t="str">
        <f>IF(TA_10!$L$11&lt;&gt;"",TA_10!$L$11,"")</f>
        <v/>
      </c>
      <c r="J151" s="31" t="str">
        <f>IF(TA_10!$L$12&lt;&gt;"",TA_10!$L$12,"")</f>
        <v/>
      </c>
      <c r="K151" s="31" t="str">
        <f>IF(TA_10!$L$13&lt;&gt;"",TA_10!$L$13,"")</f>
        <v/>
      </c>
      <c r="L151" s="31" t="str">
        <f>IF(TA_10!$L$14&lt;&gt;"",TA_10!$L$14,"")</f>
        <v/>
      </c>
      <c r="M151" s="31" t="str">
        <f>IF(TA_10!$L$16&lt;&gt;"",TA_10!$L$16,"")</f>
        <v/>
      </c>
      <c r="N151" s="31" t="str">
        <f>IF(TA_10!$L$17&lt;&gt;"",TA_10!$L$17,"")</f>
        <v/>
      </c>
      <c r="O151" s="31" t="str">
        <f>IF(TA_10!$L$18&lt;&gt;"",TA_10!$L$18,"")</f>
        <v/>
      </c>
      <c r="P151" s="31" t="str">
        <f>IF(TA_10!$L$19&lt;&gt;"",TA_10!$L$19,"")</f>
        <v/>
      </c>
      <c r="Q151" s="31" t="str">
        <f>IF(TA_10!$L$20&lt;&gt;"",TA_10!$L$20,"")</f>
        <v/>
      </c>
      <c r="R151" s="31" t="str">
        <f>IF(TA_10!$L$22&lt;&gt;"",TA_10!$L$22,"")</f>
        <v/>
      </c>
      <c r="S151" s="31" t="str">
        <f>IF(TA_10!$L$23&lt;&gt;"",TA_10!$L$23,"")</f>
        <v/>
      </c>
      <c r="T151" s="31" t="str">
        <f>IF(TA_10!$L$24&lt;&gt;"",TA_10!$L$24,"")</f>
        <v/>
      </c>
      <c r="U151" s="31" t="str">
        <f>IF(TA_10!$L$25&lt;&gt;"",TA_10!$L$25,"")</f>
        <v/>
      </c>
      <c r="V151" s="31" t="str">
        <f>IF(TA_10!$L$27&lt;&gt;"",TA_10!$L$27,"")</f>
        <v/>
      </c>
      <c r="W151" s="31" t="str">
        <f>IF(TA_10!$L$28&lt;&gt;"",TA_10!$L$28,"")</f>
        <v/>
      </c>
      <c r="X151" s="31" t="str">
        <f>IF(TA_10!$L$29&lt;&gt;"",TA_10!$L$29,"")</f>
        <v/>
      </c>
      <c r="Y151" s="31" t="str">
        <f>IF(TA_10!$L$30&lt;&gt;"",TA_10!$L$30,"")</f>
        <v/>
      </c>
      <c r="Z151" s="31" t="str">
        <f>IF(TA_10!$L$31&lt;&gt;"",TA_10!$L$31,"")</f>
        <v/>
      </c>
      <c r="AA151" s="31" t="str">
        <f>IF(TA_10!$L$32&lt;&gt;"",TA_10!$L$32,"")</f>
        <v/>
      </c>
      <c r="AB151" s="31" t="str">
        <f>IF(TA_10!$L$33&lt;&gt;"",TA_10!$L$33,"")</f>
        <v/>
      </c>
      <c r="AC151" s="31" t="str">
        <f>IF(TA_10!$L$34&lt;&gt;"",TA_10!$L$34,"")</f>
        <v/>
      </c>
      <c r="AD151" s="31" t="str">
        <f>IF(TA_10!$L$35&lt;&gt;"",TA_10!$L$35,"")</f>
        <v/>
      </c>
      <c r="AE151" s="31" t="str">
        <f>IF(TA_10!$L$36&lt;&gt;"",TA_10!$L$36,"")</f>
        <v/>
      </c>
      <c r="AF151" s="31" t="str">
        <f>IF(TA_10!$L$38&lt;&gt;"",TA_10!$L$38,"")</f>
        <v/>
      </c>
      <c r="AG151" s="31" t="str">
        <f>IF(TA_10!$L$39&lt;&gt;"",TA_10!$L$39,"")</f>
        <v/>
      </c>
      <c r="AH151" s="31" t="str">
        <f>IF(TA_10!$L$40&lt;&gt;"",TA_10!$L$40,"")</f>
        <v/>
      </c>
      <c r="AI151" s="31" t="str">
        <f>IF(TA_10!$L$42&lt;&gt;"",TA_10!$L$42,"")</f>
        <v/>
      </c>
      <c r="AJ151" s="31" t="str">
        <f>IF(TA_10!$L$43&lt;&gt;"",TA_10!$L$43,"")</f>
        <v/>
      </c>
    </row>
    <row r="152" spans="2:36">
      <c r="B152" s="480"/>
      <c r="D152" s="482"/>
      <c r="E152" s="482"/>
      <c r="F152" s="120"/>
      <c r="G152" s="177" t="s">
        <v>391</v>
      </c>
      <c r="H152" s="31" t="str">
        <f>IF(TA_10!$N$10&lt;&gt;"","O","")</f>
        <v/>
      </c>
      <c r="I152" s="31" t="str">
        <f>IF(TA_10!$N$11&lt;&gt;"","O","")</f>
        <v/>
      </c>
      <c r="J152" s="31" t="str">
        <f>IF(TA_10!$N$12&lt;&gt;"","O","")</f>
        <v/>
      </c>
      <c r="K152" s="31" t="str">
        <f>IF(TA_10!$N$13&lt;&gt;"","O","")</f>
        <v/>
      </c>
      <c r="L152" s="31" t="str">
        <f>IF(TA_10!$N$14&lt;&gt;"","O","")</f>
        <v/>
      </c>
      <c r="M152" s="31" t="str">
        <f>IF(TA_10!$N$16&lt;&gt;"","O","")</f>
        <v/>
      </c>
      <c r="N152" s="31" t="str">
        <f>IF(TA_10!$N$17&lt;&gt;"","O","")</f>
        <v/>
      </c>
      <c r="O152" s="31" t="str">
        <f>IF(TA_10!$N$18&lt;&gt;"","O","")</f>
        <v/>
      </c>
      <c r="P152" s="31" t="str">
        <f>IF(TA_10!$N$19&lt;&gt;"","O","")</f>
        <v/>
      </c>
      <c r="Q152" s="31" t="str">
        <f>IF(TA_10!$N$20&lt;&gt;"","O","")</f>
        <v/>
      </c>
      <c r="R152" s="31" t="str">
        <f>IF(TA_10!$N$22&lt;&gt;"","O","")</f>
        <v/>
      </c>
      <c r="S152" s="31" t="str">
        <f>IF(TA_10!$N$23&lt;&gt;"","O","")</f>
        <v/>
      </c>
      <c r="T152" s="31" t="str">
        <f>IF(TA_10!$N$24&lt;&gt;"","O","")</f>
        <v/>
      </c>
      <c r="U152" s="31" t="str">
        <f>IF(TA_10!$N$25&lt;&gt;"","O","")</f>
        <v/>
      </c>
      <c r="V152" s="31" t="str">
        <f>IF(TA_10!$N$27&lt;&gt;"","O","")</f>
        <v/>
      </c>
      <c r="W152" s="31" t="str">
        <f>IF(TA_10!$N$28&lt;&gt;"","O","")</f>
        <v/>
      </c>
      <c r="X152" s="31" t="str">
        <f>IF(TA_10!$N$29&lt;&gt;"","O","")</f>
        <v/>
      </c>
      <c r="Y152" s="31" t="str">
        <f>IF(TA_10!$N$30&lt;&gt;"","O","")</f>
        <v/>
      </c>
      <c r="Z152" s="31" t="str">
        <f>IF(TA_10!$N$31&lt;&gt;"","O","")</f>
        <v/>
      </c>
      <c r="AA152" s="31" t="str">
        <f>IF(TA_10!$N$32&lt;&gt;"","O","")</f>
        <v/>
      </c>
      <c r="AB152" s="31" t="str">
        <f>IF(TA_10!$N$33&lt;&gt;"","O","")</f>
        <v/>
      </c>
      <c r="AC152" s="31" t="str">
        <f>IF(TA_10!$N$34&lt;&gt;"","O","")</f>
        <v/>
      </c>
      <c r="AD152" s="31" t="str">
        <f>IF(TA_10!$N$35&lt;&gt;"","O","")</f>
        <v/>
      </c>
      <c r="AE152" s="31" t="str">
        <f>IF(TA_10!$N$36&lt;&gt;"","O","")</f>
        <v/>
      </c>
      <c r="AF152" s="31" t="str">
        <f>IF(TA_10!$N$38&lt;&gt;"","O","")</f>
        <v/>
      </c>
      <c r="AG152" s="31" t="str">
        <f>IF(TA_10!$N$39&lt;&gt;"","O","")</f>
        <v/>
      </c>
      <c r="AH152" s="31" t="str">
        <f>IF(TA_10!$N$40&lt;&gt;"","O","")</f>
        <v/>
      </c>
      <c r="AI152" s="31" t="str">
        <f>IF(TA_10!$N$42&lt;&gt;"","O","")</f>
        <v/>
      </c>
      <c r="AJ152" s="31" t="str">
        <f>IF(TA_10!$N$43&lt;&gt;"","O","")</f>
        <v/>
      </c>
    </row>
    <row r="153" spans="2:36" ht="5.0999999999999996" customHeight="1" thickBot="1">
      <c r="B153" s="480"/>
      <c r="D153" s="178"/>
      <c r="E153" s="178"/>
      <c r="F153" s="120"/>
      <c r="G153" s="179"/>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row>
    <row r="154" spans="2:36" ht="30" customHeight="1" thickBot="1">
      <c r="B154" s="480"/>
      <c r="D154" s="467" t="str">
        <f>IF(INFORMATIONS!B124="VISITE","VISITE",IF(INFORMATIONS!B125="AUTO_POS","AUTO_POS",""))</f>
        <v/>
      </c>
      <c r="E154" s="467"/>
      <c r="F154" s="120"/>
      <c r="G154" s="483" t="s">
        <v>364</v>
      </c>
      <c r="H154" s="486" t="str">
        <f>IF(G154&lt;&gt;"",VLOOKUP(G154,TABLE_COM,12,FALSE),"")</f>
        <v>Participe à sa mesure au travail d’équipe mis en œuvre par/dans l’établissement</v>
      </c>
      <c r="I154" s="487"/>
      <c r="J154" s="487"/>
      <c r="K154" s="487"/>
      <c r="L154" s="487"/>
      <c r="M154" s="487"/>
      <c r="N154" s="487"/>
      <c r="O154" s="487"/>
      <c r="P154" s="487"/>
      <c r="Q154" s="487"/>
      <c r="R154" s="487"/>
      <c r="S154" s="487"/>
      <c r="T154" s="487"/>
      <c r="U154" s="487"/>
      <c r="V154" s="487"/>
      <c r="W154" s="487"/>
      <c r="X154" s="487"/>
      <c r="Y154" s="487"/>
      <c r="Z154" s="487"/>
      <c r="AA154" s="487"/>
      <c r="AB154" s="487"/>
      <c r="AC154" s="487"/>
      <c r="AD154" s="487"/>
      <c r="AE154" s="487"/>
      <c r="AF154" s="487"/>
      <c r="AG154" s="487"/>
      <c r="AH154" s="487"/>
      <c r="AI154" s="487"/>
      <c r="AJ154" s="488"/>
    </row>
    <row r="155" spans="2:36" ht="30" customHeight="1">
      <c r="B155" s="480"/>
      <c r="D155" s="467" t="str">
        <f>IF(INFORMATIONS!C124&lt;&gt;"",INFORMATIONS!C124,"")</f>
        <v/>
      </c>
      <c r="E155" s="467"/>
      <c r="F155" s="120"/>
      <c r="G155" s="484"/>
      <c r="H155" s="489" t="str">
        <f>IF(OR(($D$4=""),($D$4="PAR_COMPETENCE")),IF(G154&lt;&gt;"",IF(VLOOKUP(G154,TABLE_COM,11,FALSE)&lt;&gt;0,VLOOKUP(G154,TABLE_COM,11,FALSE),"")),IF(COMMENTAIRES!L$40&lt;&gt;"",COMMENTAIRES!L$40,""))</f>
        <v/>
      </c>
      <c r="I155" s="490"/>
      <c r="J155" s="490"/>
      <c r="K155" s="490"/>
      <c r="L155" s="490"/>
      <c r="M155" s="490"/>
      <c r="N155" s="490"/>
      <c r="O155" s="490"/>
      <c r="P155" s="490"/>
      <c r="Q155" s="490"/>
      <c r="R155" s="490"/>
      <c r="S155" s="490"/>
      <c r="T155" s="490"/>
      <c r="U155" s="490"/>
      <c r="V155" s="490"/>
      <c r="W155" s="490"/>
      <c r="X155" s="490"/>
      <c r="Y155" s="490"/>
      <c r="Z155" s="490"/>
      <c r="AA155" s="490"/>
      <c r="AB155" s="490"/>
      <c r="AC155" s="490"/>
      <c r="AD155" s="490"/>
      <c r="AE155" s="490"/>
      <c r="AF155" s="490"/>
      <c r="AG155" s="490"/>
      <c r="AH155" s="490"/>
      <c r="AI155" s="490"/>
      <c r="AJ155" s="491"/>
    </row>
    <row r="156" spans="2:36" ht="30" customHeight="1">
      <c r="B156" s="480"/>
      <c r="D156" s="467" t="str">
        <f>IF(INFORMATIONS!D124&lt;&gt;"",INFORMATIONS!D124,"")</f>
        <v/>
      </c>
      <c r="E156" s="467"/>
      <c r="F156" s="120"/>
      <c r="G156" s="484"/>
      <c r="H156" s="492"/>
      <c r="I156" s="493"/>
      <c r="J156" s="493"/>
      <c r="K156" s="493"/>
      <c r="L156" s="493"/>
      <c r="M156" s="493"/>
      <c r="N156" s="493"/>
      <c r="O156" s="493"/>
      <c r="P156" s="493"/>
      <c r="Q156" s="493"/>
      <c r="R156" s="493"/>
      <c r="S156" s="493"/>
      <c r="T156" s="493"/>
      <c r="U156" s="493"/>
      <c r="V156" s="493"/>
      <c r="W156" s="493"/>
      <c r="X156" s="493"/>
      <c r="Y156" s="493"/>
      <c r="Z156" s="493"/>
      <c r="AA156" s="493"/>
      <c r="AB156" s="493"/>
      <c r="AC156" s="493"/>
      <c r="AD156" s="493"/>
      <c r="AE156" s="493"/>
      <c r="AF156" s="493"/>
      <c r="AG156" s="493"/>
      <c r="AH156" s="493"/>
      <c r="AI156" s="493"/>
      <c r="AJ156" s="494"/>
    </row>
    <row r="157" spans="2:36" ht="50.1" customHeight="1" thickBot="1">
      <c r="B157" s="480"/>
      <c r="D157" s="178"/>
      <c r="E157" s="178"/>
      <c r="F157" s="120"/>
      <c r="G157" s="485"/>
      <c r="H157" s="495"/>
      <c r="I157" s="496"/>
      <c r="J157" s="496"/>
      <c r="K157" s="496"/>
      <c r="L157" s="496"/>
      <c r="M157" s="496"/>
      <c r="N157" s="496"/>
      <c r="O157" s="496"/>
      <c r="P157" s="496"/>
      <c r="Q157" s="496"/>
      <c r="R157" s="496"/>
      <c r="S157" s="496"/>
      <c r="T157" s="496"/>
      <c r="U157" s="496"/>
      <c r="V157" s="496"/>
      <c r="W157" s="496"/>
      <c r="X157" s="496"/>
      <c r="Y157" s="496"/>
      <c r="Z157" s="496"/>
      <c r="AA157" s="496"/>
      <c r="AB157" s="496"/>
      <c r="AC157" s="496"/>
      <c r="AD157" s="496"/>
      <c r="AE157" s="496"/>
      <c r="AF157" s="496"/>
      <c r="AG157" s="496"/>
      <c r="AH157" s="496"/>
      <c r="AI157" s="496"/>
      <c r="AJ157" s="497"/>
    </row>
    <row r="158" spans="2:36" ht="5.0999999999999996" customHeight="1" thickBot="1">
      <c r="B158" s="480"/>
      <c r="D158" s="178"/>
      <c r="E158" s="178"/>
      <c r="F158" s="120"/>
      <c r="G158" s="179"/>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row>
    <row r="159" spans="2:36" ht="24.95" customHeight="1">
      <c r="B159" s="480"/>
      <c r="D159" s="498" t="str">
        <f>IF(INFORMATIONS!C121&lt;&gt;"",INFORMATIONS!C121,"")</f>
        <v/>
      </c>
      <c r="E159" s="498"/>
      <c r="F159" s="120"/>
      <c r="G159" s="521" t="s">
        <v>551</v>
      </c>
      <c r="H159" s="503" t="str">
        <f>IF(TA_10!C45&lt;&gt;"",TA_10!C45,"")</f>
        <v/>
      </c>
      <c r="I159" s="503"/>
      <c r="J159" s="503"/>
      <c r="K159" s="503"/>
      <c r="L159" s="503"/>
      <c r="M159" s="503"/>
      <c r="N159" s="503"/>
      <c r="O159" s="503"/>
      <c r="P159" s="503"/>
      <c r="Q159" s="503"/>
      <c r="R159" s="503"/>
      <c r="S159" s="504"/>
      <c r="T159" s="120"/>
      <c r="U159" s="509" t="s">
        <v>272</v>
      </c>
      <c r="V159" s="510"/>
      <c r="W159" s="510"/>
      <c r="X159" s="515" t="str">
        <f>IF(TA_10!O45&lt;&gt;"",TA_10!O45,"")</f>
        <v/>
      </c>
      <c r="Y159" s="515"/>
      <c r="Z159" s="515"/>
      <c r="AA159" s="515"/>
      <c r="AB159" s="515"/>
      <c r="AC159" s="515"/>
      <c r="AD159" s="515"/>
      <c r="AE159" s="515"/>
      <c r="AF159" s="515"/>
      <c r="AG159" s="515"/>
      <c r="AH159" s="515"/>
      <c r="AI159" s="515"/>
      <c r="AJ159" s="516"/>
    </row>
    <row r="160" spans="2:36" ht="24.95" customHeight="1">
      <c r="B160" s="480"/>
      <c r="D160" s="498" t="str">
        <f>IF(INFORMATIONS!C122&lt;&gt;"",INFORMATIONS!C122,"")</f>
        <v/>
      </c>
      <c r="E160" s="498"/>
      <c r="F160" s="120"/>
      <c r="G160" s="522"/>
      <c r="H160" s="505"/>
      <c r="I160" s="505"/>
      <c r="J160" s="505"/>
      <c r="K160" s="505"/>
      <c r="L160" s="505"/>
      <c r="M160" s="505"/>
      <c r="N160" s="505"/>
      <c r="O160" s="505"/>
      <c r="P160" s="505"/>
      <c r="Q160" s="505"/>
      <c r="R160" s="505"/>
      <c r="S160" s="506"/>
      <c r="T160" s="120"/>
      <c r="U160" s="511"/>
      <c r="V160" s="512"/>
      <c r="W160" s="512"/>
      <c r="X160" s="517"/>
      <c r="Y160" s="517"/>
      <c r="Z160" s="517"/>
      <c r="AA160" s="517"/>
      <c r="AB160" s="517"/>
      <c r="AC160" s="517"/>
      <c r="AD160" s="517"/>
      <c r="AE160" s="517"/>
      <c r="AF160" s="517"/>
      <c r="AG160" s="517"/>
      <c r="AH160" s="517"/>
      <c r="AI160" s="517"/>
      <c r="AJ160" s="518"/>
    </row>
    <row r="161" spans="2:36" ht="99.95" customHeight="1" thickBot="1">
      <c r="B161" s="480"/>
      <c r="D161" s="212"/>
      <c r="E161" s="212"/>
      <c r="F161" s="120"/>
      <c r="G161" s="523"/>
      <c r="H161" s="507"/>
      <c r="I161" s="507"/>
      <c r="J161" s="507"/>
      <c r="K161" s="507"/>
      <c r="L161" s="507"/>
      <c r="M161" s="507"/>
      <c r="N161" s="507"/>
      <c r="O161" s="507"/>
      <c r="P161" s="507"/>
      <c r="Q161" s="507"/>
      <c r="R161" s="507"/>
      <c r="S161" s="508"/>
      <c r="T161" s="120"/>
      <c r="U161" s="513"/>
      <c r="V161" s="514"/>
      <c r="W161" s="514"/>
      <c r="X161" s="519"/>
      <c r="Y161" s="519"/>
      <c r="Z161" s="519"/>
      <c r="AA161" s="519"/>
      <c r="AB161" s="519"/>
      <c r="AC161" s="519"/>
      <c r="AD161" s="519"/>
      <c r="AE161" s="519"/>
      <c r="AF161" s="519"/>
      <c r="AG161" s="519"/>
      <c r="AH161" s="519"/>
      <c r="AI161" s="519"/>
      <c r="AJ161" s="520"/>
    </row>
    <row r="162" spans="2:36" ht="5.0999999999999996" customHeight="1" thickBot="1">
      <c r="B162" s="480"/>
      <c r="D162" s="158"/>
      <c r="E162" s="180"/>
      <c r="F162" s="120"/>
      <c r="G162" s="122"/>
      <c r="H162" s="123"/>
      <c r="I162" s="123"/>
      <c r="J162" s="123"/>
      <c r="K162" s="123"/>
      <c r="L162" s="123"/>
      <c r="M162" s="123"/>
      <c r="N162" s="123"/>
      <c r="O162" s="123"/>
      <c r="P162" s="123"/>
      <c r="Q162" s="123"/>
      <c r="R162" s="123"/>
      <c r="S162" s="123"/>
      <c r="T162" s="124"/>
      <c r="U162" s="122"/>
      <c r="V162" s="122"/>
      <c r="W162" s="122"/>
      <c r="X162" s="123"/>
      <c r="Y162" s="123"/>
      <c r="Z162" s="123"/>
      <c r="AA162" s="123"/>
      <c r="AB162" s="123"/>
      <c r="AC162" s="123"/>
      <c r="AD162" s="123"/>
      <c r="AE162" s="123"/>
      <c r="AF162" s="123"/>
      <c r="AG162" s="123"/>
      <c r="AH162" s="123"/>
      <c r="AI162" s="123"/>
      <c r="AJ162" s="123"/>
    </row>
    <row r="163" spans="2:36" ht="80.099999999999994" customHeight="1" thickBot="1">
      <c r="B163" s="480"/>
      <c r="D163" s="158"/>
      <c r="E163" s="180"/>
      <c r="F163" s="120"/>
      <c r="G163" s="181" t="s">
        <v>489</v>
      </c>
      <c r="H163" s="501" t="str">
        <f>IF(TA_10!E47&lt;&gt;"",TA_10!E47,"")</f>
        <v/>
      </c>
      <c r="I163" s="501"/>
      <c r="J163" s="501"/>
      <c r="K163" s="501"/>
      <c r="L163" s="501"/>
      <c r="M163" s="501"/>
      <c r="N163" s="501"/>
      <c r="O163" s="501"/>
      <c r="P163" s="501"/>
      <c r="Q163" s="501"/>
      <c r="R163" s="501"/>
      <c r="S163" s="501"/>
      <c r="T163" s="501"/>
      <c r="U163" s="501"/>
      <c r="V163" s="501"/>
      <c r="W163" s="501"/>
      <c r="X163" s="501"/>
      <c r="Y163" s="501"/>
      <c r="Z163" s="501"/>
      <c r="AA163" s="501"/>
      <c r="AB163" s="501"/>
      <c r="AC163" s="501"/>
      <c r="AD163" s="501"/>
      <c r="AE163" s="501"/>
      <c r="AF163" s="501"/>
      <c r="AG163" s="501"/>
      <c r="AH163" s="501"/>
      <c r="AI163" s="501"/>
      <c r="AJ163" s="502"/>
    </row>
    <row r="164" spans="2:36" ht="5.0999999999999996" customHeight="1" thickBot="1">
      <c r="B164" s="480"/>
      <c r="D164" s="158"/>
      <c r="E164" s="180"/>
      <c r="F164" s="120"/>
      <c r="G164" s="126"/>
      <c r="H164" s="182"/>
      <c r="I164" s="182"/>
      <c r="J164" s="182"/>
      <c r="K164" s="182"/>
      <c r="L164" s="182"/>
      <c r="M164" s="182"/>
      <c r="N164" s="182"/>
      <c r="O164" s="182"/>
      <c r="P164" s="182"/>
      <c r="Q164" s="182"/>
      <c r="R164" s="182"/>
      <c r="S164" s="182"/>
      <c r="T164" s="182"/>
      <c r="U164" s="182"/>
      <c r="V164" s="182"/>
      <c r="W164" s="182"/>
      <c r="X164" s="182"/>
      <c r="Y164" s="182"/>
      <c r="Z164" s="182"/>
      <c r="AA164" s="182"/>
      <c r="AB164" s="182"/>
      <c r="AC164" s="182"/>
      <c r="AD164" s="182"/>
      <c r="AE164" s="182"/>
      <c r="AF164" s="182"/>
      <c r="AG164" s="182"/>
      <c r="AH164" s="182"/>
      <c r="AI164" s="182"/>
      <c r="AJ164" s="182"/>
    </row>
    <row r="165" spans="2:36" ht="80.099999999999994" customHeight="1" thickBot="1">
      <c r="B165" s="481"/>
      <c r="D165" s="158"/>
      <c r="E165" s="180"/>
      <c r="F165" s="120"/>
      <c r="G165" s="183" t="s">
        <v>490</v>
      </c>
      <c r="H165" s="499" t="str">
        <f>IF(TA_10!E49&lt;&gt;"",TA_10!E49,"")</f>
        <v/>
      </c>
      <c r="I165" s="499"/>
      <c r="J165" s="499"/>
      <c r="K165" s="499"/>
      <c r="L165" s="499"/>
      <c r="M165" s="499"/>
      <c r="N165" s="499"/>
      <c r="O165" s="499"/>
      <c r="P165" s="499"/>
      <c r="Q165" s="499"/>
      <c r="R165" s="499"/>
      <c r="S165" s="499"/>
      <c r="T165" s="499"/>
      <c r="U165" s="499"/>
      <c r="V165" s="499"/>
      <c r="W165" s="499"/>
      <c r="X165" s="499"/>
      <c r="Y165" s="499"/>
      <c r="Z165" s="499"/>
      <c r="AA165" s="499"/>
      <c r="AB165" s="499"/>
      <c r="AC165" s="499"/>
      <c r="AD165" s="499"/>
      <c r="AE165" s="499"/>
      <c r="AF165" s="499"/>
      <c r="AG165" s="499"/>
      <c r="AH165" s="499"/>
      <c r="AI165" s="499"/>
      <c r="AJ165" s="500"/>
    </row>
  </sheetData>
  <sheetProtection algorithmName="SHA-512" hashValue="7dCT04yMqpfCExzxJpHyXyVBtWNcnaOALqA/XLwa3/VfD8GGayFAYUhJDWgEMJHzsuN2aJ0qsUumOpA9xbSTpQ==" saltValue="KcK+WOoFI4U1dzjKjxYMYg==" spinCount="100000" sheet="1" selectLockedCells="1"/>
  <mergeCells count="175">
    <mergeCell ref="X15:AJ17"/>
    <mergeCell ref="H31:S33"/>
    <mergeCell ref="G31:G33"/>
    <mergeCell ref="U31:W33"/>
    <mergeCell ref="X31:AJ33"/>
    <mergeCell ref="G47:G49"/>
    <mergeCell ref="H47:S49"/>
    <mergeCell ref="U47:W49"/>
    <mergeCell ref="X47:AJ49"/>
    <mergeCell ref="J4:L4"/>
    <mergeCell ref="R4:T4"/>
    <mergeCell ref="W4:Z4"/>
    <mergeCell ref="AA4:AB4"/>
    <mergeCell ref="AF4:AH4"/>
    <mergeCell ref="H11:AJ13"/>
    <mergeCell ref="D12:E12"/>
    <mergeCell ref="D7:E8"/>
    <mergeCell ref="D1:AJ1"/>
    <mergeCell ref="H3:L3"/>
    <mergeCell ref="M3:Q3"/>
    <mergeCell ref="R3:U3"/>
    <mergeCell ref="V3:AE3"/>
    <mergeCell ref="AF3:AH3"/>
    <mergeCell ref="AI3:AJ3"/>
    <mergeCell ref="D3:E3"/>
    <mergeCell ref="D4:E4"/>
    <mergeCell ref="AI4:AJ4"/>
    <mergeCell ref="B7:B21"/>
    <mergeCell ref="D11:E11"/>
    <mergeCell ref="D16:E16"/>
    <mergeCell ref="H19:AJ19"/>
    <mergeCell ref="H21:AJ21"/>
    <mergeCell ref="H15:S17"/>
    <mergeCell ref="B23:B37"/>
    <mergeCell ref="D23:E24"/>
    <mergeCell ref="D26:E26"/>
    <mergeCell ref="G26:G29"/>
    <mergeCell ref="H26:AJ26"/>
    <mergeCell ref="D27:E27"/>
    <mergeCell ref="H27:AJ29"/>
    <mergeCell ref="D28:E28"/>
    <mergeCell ref="D31:E31"/>
    <mergeCell ref="H35:AJ35"/>
    <mergeCell ref="H37:AJ37"/>
    <mergeCell ref="D10:E10"/>
    <mergeCell ref="G10:G13"/>
    <mergeCell ref="H10:AJ10"/>
    <mergeCell ref="D32:E32"/>
    <mergeCell ref="G15:G17"/>
    <mergeCell ref="D15:E15"/>
    <mergeCell ref="U15:W17"/>
    <mergeCell ref="B39:B53"/>
    <mergeCell ref="D39:E40"/>
    <mergeCell ref="D42:E42"/>
    <mergeCell ref="G42:G45"/>
    <mergeCell ref="H42:AJ42"/>
    <mergeCell ref="D43:E43"/>
    <mergeCell ref="H43:AJ45"/>
    <mergeCell ref="D44:E44"/>
    <mergeCell ref="D47:E47"/>
    <mergeCell ref="H51:AJ51"/>
    <mergeCell ref="H53:AJ53"/>
    <mergeCell ref="D48:E48"/>
    <mergeCell ref="B55:B69"/>
    <mergeCell ref="D55:E56"/>
    <mergeCell ref="D58:E58"/>
    <mergeCell ref="G58:G61"/>
    <mergeCell ref="H58:AJ58"/>
    <mergeCell ref="D59:E59"/>
    <mergeCell ref="H59:AJ61"/>
    <mergeCell ref="D60:E60"/>
    <mergeCell ref="D63:E63"/>
    <mergeCell ref="H67:AJ67"/>
    <mergeCell ref="H69:AJ69"/>
    <mergeCell ref="D64:E64"/>
    <mergeCell ref="G63:G65"/>
    <mergeCell ref="H63:S65"/>
    <mergeCell ref="U63:W65"/>
    <mergeCell ref="X63:AJ65"/>
    <mergeCell ref="B71:B85"/>
    <mergeCell ref="D71:E72"/>
    <mergeCell ref="D74:E74"/>
    <mergeCell ref="G74:G77"/>
    <mergeCell ref="H74:AJ74"/>
    <mergeCell ref="D75:E75"/>
    <mergeCell ref="H75:AJ77"/>
    <mergeCell ref="D76:E76"/>
    <mergeCell ref="D79:E79"/>
    <mergeCell ref="H83:AJ83"/>
    <mergeCell ref="H85:AJ85"/>
    <mergeCell ref="D80:E80"/>
    <mergeCell ref="G79:G81"/>
    <mergeCell ref="H79:S81"/>
    <mergeCell ref="U79:W81"/>
    <mergeCell ref="X79:AJ81"/>
    <mergeCell ref="B87:B101"/>
    <mergeCell ref="D87:E88"/>
    <mergeCell ref="D90:E90"/>
    <mergeCell ref="G90:G93"/>
    <mergeCell ref="H90:AJ90"/>
    <mergeCell ref="D91:E91"/>
    <mergeCell ref="H91:AJ93"/>
    <mergeCell ref="D92:E92"/>
    <mergeCell ref="D95:E95"/>
    <mergeCell ref="H99:AJ99"/>
    <mergeCell ref="H101:AJ101"/>
    <mergeCell ref="D96:E96"/>
    <mergeCell ref="G95:G97"/>
    <mergeCell ref="H95:S97"/>
    <mergeCell ref="U95:W97"/>
    <mergeCell ref="X95:AJ97"/>
    <mergeCell ref="B103:B117"/>
    <mergeCell ref="D103:E104"/>
    <mergeCell ref="D106:E106"/>
    <mergeCell ref="G106:G109"/>
    <mergeCell ref="H106:AJ106"/>
    <mergeCell ref="D107:E107"/>
    <mergeCell ref="H107:AJ109"/>
    <mergeCell ref="D108:E108"/>
    <mergeCell ref="D111:E111"/>
    <mergeCell ref="H115:AJ115"/>
    <mergeCell ref="H117:AJ117"/>
    <mergeCell ref="D112:E112"/>
    <mergeCell ref="G111:G113"/>
    <mergeCell ref="H111:S113"/>
    <mergeCell ref="U111:W113"/>
    <mergeCell ref="X111:AJ113"/>
    <mergeCell ref="B119:B133"/>
    <mergeCell ref="D119:E120"/>
    <mergeCell ref="D122:E122"/>
    <mergeCell ref="G122:G125"/>
    <mergeCell ref="H122:AJ122"/>
    <mergeCell ref="D123:E123"/>
    <mergeCell ref="H123:AJ125"/>
    <mergeCell ref="D124:E124"/>
    <mergeCell ref="D127:E127"/>
    <mergeCell ref="H131:AJ131"/>
    <mergeCell ref="H133:AJ133"/>
    <mergeCell ref="D128:E128"/>
    <mergeCell ref="G127:G129"/>
    <mergeCell ref="H127:S129"/>
    <mergeCell ref="U127:W129"/>
    <mergeCell ref="X127:AJ129"/>
    <mergeCell ref="B135:B149"/>
    <mergeCell ref="D135:E136"/>
    <mergeCell ref="D138:E138"/>
    <mergeCell ref="G138:G141"/>
    <mergeCell ref="H138:AJ138"/>
    <mergeCell ref="D139:E139"/>
    <mergeCell ref="H139:AJ141"/>
    <mergeCell ref="D140:E140"/>
    <mergeCell ref="D143:E143"/>
    <mergeCell ref="H147:AJ147"/>
    <mergeCell ref="H149:AJ149"/>
    <mergeCell ref="D144:E144"/>
    <mergeCell ref="G143:G145"/>
    <mergeCell ref="H143:S145"/>
    <mergeCell ref="U143:W145"/>
    <mergeCell ref="X143:AJ145"/>
    <mergeCell ref="B151:B165"/>
    <mergeCell ref="D151:E152"/>
    <mergeCell ref="D154:E154"/>
    <mergeCell ref="G154:G157"/>
    <mergeCell ref="H154:AJ154"/>
    <mergeCell ref="D155:E155"/>
    <mergeCell ref="H155:AJ157"/>
    <mergeCell ref="D156:E156"/>
    <mergeCell ref="D159:E159"/>
    <mergeCell ref="H165:AJ165"/>
    <mergeCell ref="H163:AJ163"/>
    <mergeCell ref="H159:S161"/>
    <mergeCell ref="U159:W161"/>
    <mergeCell ref="X159:AJ161"/>
    <mergeCell ref="D160:E160"/>
    <mergeCell ref="G159:G161"/>
  </mergeCells>
  <conditionalFormatting sqref="T15:T17 H15 X15">
    <cfRule type="cellIs" dxfId="236" priority="311" operator="equal">
      <formula>"C3"</formula>
    </cfRule>
    <cfRule type="cellIs" dxfId="235" priority="312" operator="equal">
      <formula>"C2"</formula>
    </cfRule>
    <cfRule type="cellIs" dxfId="234" priority="313" operator="equal">
      <formula>"C1"</formula>
    </cfRule>
  </conditionalFormatting>
  <conditionalFormatting sqref="H7:AJ7">
    <cfRule type="cellIs" dxfId="233" priority="261" operator="equal">
      <formula>"M_C"</formula>
    </cfRule>
    <cfRule type="cellIs" dxfId="232" priority="262" operator="equal">
      <formula>"M_S"</formula>
    </cfRule>
    <cfRule type="cellIs" dxfId="231" priority="263" operator="equal">
      <formula>"T_B_M"</formula>
    </cfRule>
    <cfRule type="cellIs" dxfId="230" priority="264" operator="equal">
      <formula>"M_I"</formula>
    </cfRule>
    <cfRule type="cellIs" dxfId="229" priority="277" operator="equal">
      <formula>"X"</formula>
    </cfRule>
  </conditionalFormatting>
  <conditionalFormatting sqref="H14:AJ14 H10:H11 H9:AJ9">
    <cfRule type="cellIs" dxfId="228" priority="267" operator="equal">
      <formula>"T_B_M"</formula>
    </cfRule>
    <cfRule type="cellIs" dxfId="227" priority="268" operator="equal">
      <formula>"M_S"</formula>
    </cfRule>
    <cfRule type="cellIs" dxfId="226" priority="269" operator="equal">
      <formula>"M_C"</formula>
    </cfRule>
    <cfRule type="cellIs" dxfId="225" priority="270" operator="equal">
      <formula>"M_I"</formula>
    </cfRule>
  </conditionalFormatting>
  <conditionalFormatting sqref="H5:AJ6">
    <cfRule type="cellIs" dxfId="224" priority="265" operator="equal">
      <formula>"N_EVAL"</formula>
    </cfRule>
    <cfRule type="cellIs" dxfId="223" priority="266" operator="equal">
      <formula>"EVAL"</formula>
    </cfRule>
  </conditionalFormatting>
  <conditionalFormatting sqref="H8:AJ8">
    <cfRule type="cellIs" dxfId="222" priority="260" operator="equal">
      <formula>"o"</formula>
    </cfRule>
  </conditionalFormatting>
  <conditionalFormatting sqref="D10:E10">
    <cfRule type="cellIs" dxfId="221" priority="195" operator="equal">
      <formula>"AUTO_POS"</formula>
    </cfRule>
    <cfRule type="cellIs" dxfId="220" priority="196" operator="equal">
      <formula>"VISITE"</formula>
    </cfRule>
  </conditionalFormatting>
  <conditionalFormatting sqref="T31:T33 H31 X31">
    <cfRule type="cellIs" dxfId="219" priority="192" operator="equal">
      <formula>"C3"</formula>
    </cfRule>
    <cfRule type="cellIs" dxfId="218" priority="193" operator="equal">
      <formula>"C2"</formula>
    </cfRule>
    <cfRule type="cellIs" dxfId="217" priority="194" operator="equal">
      <formula>"C1"</formula>
    </cfRule>
  </conditionalFormatting>
  <conditionalFormatting sqref="H30:AJ30 H26:H27 H25:AJ25">
    <cfRule type="cellIs" dxfId="216" priority="187" operator="equal">
      <formula>"T_B_M"</formula>
    </cfRule>
    <cfRule type="cellIs" dxfId="215" priority="188" operator="equal">
      <formula>"M_S"</formula>
    </cfRule>
    <cfRule type="cellIs" dxfId="214" priority="189" operator="equal">
      <formula>"M_C"</formula>
    </cfRule>
    <cfRule type="cellIs" dxfId="213" priority="190" operator="equal">
      <formula>"M_I"</formula>
    </cfRule>
  </conditionalFormatting>
  <conditionalFormatting sqref="D26:E26">
    <cfRule type="cellIs" dxfId="212" priority="180" operator="equal">
      <formula>"AUTO_POS"</formula>
    </cfRule>
    <cfRule type="cellIs" dxfId="211" priority="181" operator="equal">
      <formula>"VISITE"</formula>
    </cfRule>
  </conditionalFormatting>
  <conditionalFormatting sqref="T47:T49 H47 X47">
    <cfRule type="cellIs" dxfId="210" priority="177" operator="equal">
      <formula>"C3"</formula>
    </cfRule>
    <cfRule type="cellIs" dxfId="209" priority="178" operator="equal">
      <formula>"C2"</formula>
    </cfRule>
    <cfRule type="cellIs" dxfId="208" priority="179" operator="equal">
      <formula>"C1"</formula>
    </cfRule>
  </conditionalFormatting>
  <conditionalFormatting sqref="H46:AJ46 H42:H43 H41:AJ41">
    <cfRule type="cellIs" dxfId="207" priority="172" operator="equal">
      <formula>"T_B_M"</formula>
    </cfRule>
    <cfRule type="cellIs" dxfId="206" priority="173" operator="equal">
      <formula>"M_S"</formula>
    </cfRule>
    <cfRule type="cellIs" dxfId="205" priority="174" operator="equal">
      <formula>"M_C"</formula>
    </cfRule>
    <cfRule type="cellIs" dxfId="204" priority="175" operator="equal">
      <formula>"M_I"</formula>
    </cfRule>
  </conditionalFormatting>
  <conditionalFormatting sqref="D42:E42">
    <cfRule type="cellIs" dxfId="203" priority="165" operator="equal">
      <formula>"AUTO_POS"</formula>
    </cfRule>
    <cfRule type="cellIs" dxfId="202" priority="166" operator="equal">
      <formula>"VISITE"</formula>
    </cfRule>
  </conditionalFormatting>
  <conditionalFormatting sqref="T63:T65 H63 X63">
    <cfRule type="cellIs" dxfId="201" priority="162" operator="equal">
      <formula>"C3"</formula>
    </cfRule>
    <cfRule type="cellIs" dxfId="200" priority="163" operator="equal">
      <formula>"C2"</formula>
    </cfRule>
    <cfRule type="cellIs" dxfId="199" priority="164" operator="equal">
      <formula>"C1"</formula>
    </cfRule>
  </conditionalFormatting>
  <conditionalFormatting sqref="H62:AJ62 H58:H59 H57:AJ57">
    <cfRule type="cellIs" dxfId="198" priority="157" operator="equal">
      <formula>"T_B_M"</formula>
    </cfRule>
    <cfRule type="cellIs" dxfId="197" priority="158" operator="equal">
      <formula>"M_S"</formula>
    </cfRule>
    <cfRule type="cellIs" dxfId="196" priority="159" operator="equal">
      <formula>"M_C"</formula>
    </cfRule>
    <cfRule type="cellIs" dxfId="195" priority="160" operator="equal">
      <formula>"M_I"</formula>
    </cfRule>
  </conditionalFormatting>
  <conditionalFormatting sqref="D58:E58">
    <cfRule type="cellIs" dxfId="194" priority="150" operator="equal">
      <formula>"AUTO_POS"</formula>
    </cfRule>
    <cfRule type="cellIs" dxfId="193" priority="151" operator="equal">
      <formula>"VISITE"</formula>
    </cfRule>
  </conditionalFormatting>
  <conditionalFormatting sqref="T79:T81 H79 X79">
    <cfRule type="cellIs" dxfId="192" priority="147" operator="equal">
      <formula>"C3"</formula>
    </cfRule>
    <cfRule type="cellIs" dxfId="191" priority="148" operator="equal">
      <formula>"C2"</formula>
    </cfRule>
    <cfRule type="cellIs" dxfId="190" priority="149" operator="equal">
      <formula>"C1"</formula>
    </cfRule>
  </conditionalFormatting>
  <conditionalFormatting sqref="H78:AJ78 H74:H75 H73:AJ73">
    <cfRule type="cellIs" dxfId="189" priority="142" operator="equal">
      <formula>"T_B_M"</formula>
    </cfRule>
    <cfRule type="cellIs" dxfId="188" priority="143" operator="equal">
      <formula>"M_S"</formula>
    </cfRule>
    <cfRule type="cellIs" dxfId="187" priority="144" operator="equal">
      <formula>"M_C"</formula>
    </cfRule>
    <cfRule type="cellIs" dxfId="186" priority="145" operator="equal">
      <formula>"M_I"</formula>
    </cfRule>
  </conditionalFormatting>
  <conditionalFormatting sqref="D74:E74">
    <cfRule type="cellIs" dxfId="185" priority="135" operator="equal">
      <formula>"AUTO_POS"</formula>
    </cfRule>
    <cfRule type="cellIs" dxfId="184" priority="136" operator="equal">
      <formula>"VISITE"</formula>
    </cfRule>
  </conditionalFormatting>
  <conditionalFormatting sqref="T95:T97 H95 X95">
    <cfRule type="cellIs" dxfId="183" priority="132" operator="equal">
      <formula>"C3"</formula>
    </cfRule>
    <cfRule type="cellIs" dxfId="182" priority="133" operator="equal">
      <formula>"C2"</formula>
    </cfRule>
    <cfRule type="cellIs" dxfId="181" priority="134" operator="equal">
      <formula>"C1"</formula>
    </cfRule>
  </conditionalFormatting>
  <conditionalFormatting sqref="H94:AJ94 H90:H91 H89:AJ89">
    <cfRule type="cellIs" dxfId="180" priority="127" operator="equal">
      <formula>"T_B_M"</formula>
    </cfRule>
    <cfRule type="cellIs" dxfId="179" priority="128" operator="equal">
      <formula>"M_S"</formula>
    </cfRule>
    <cfRule type="cellIs" dxfId="178" priority="129" operator="equal">
      <formula>"M_C"</formula>
    </cfRule>
    <cfRule type="cellIs" dxfId="177" priority="130" operator="equal">
      <formula>"M_I"</formula>
    </cfRule>
  </conditionalFormatting>
  <conditionalFormatting sqref="D90:E90">
    <cfRule type="cellIs" dxfId="176" priority="120" operator="equal">
      <formula>"AUTO_POS"</formula>
    </cfRule>
    <cfRule type="cellIs" dxfId="175" priority="121" operator="equal">
      <formula>"VISITE"</formula>
    </cfRule>
  </conditionalFormatting>
  <conditionalFormatting sqref="T111:T113 H111 X111">
    <cfRule type="cellIs" dxfId="174" priority="117" operator="equal">
      <formula>"C3"</formula>
    </cfRule>
    <cfRule type="cellIs" dxfId="173" priority="118" operator="equal">
      <formula>"C2"</formula>
    </cfRule>
    <cfRule type="cellIs" dxfId="172" priority="119" operator="equal">
      <formula>"C1"</formula>
    </cfRule>
  </conditionalFormatting>
  <conditionalFormatting sqref="H110:AJ110 H106:H107 H105:AJ105">
    <cfRule type="cellIs" dxfId="171" priority="112" operator="equal">
      <formula>"T_B_M"</formula>
    </cfRule>
    <cfRule type="cellIs" dxfId="170" priority="113" operator="equal">
      <formula>"M_S"</formula>
    </cfRule>
    <cfRule type="cellIs" dxfId="169" priority="114" operator="equal">
      <formula>"M_C"</formula>
    </cfRule>
    <cfRule type="cellIs" dxfId="168" priority="115" operator="equal">
      <formula>"M_I"</formula>
    </cfRule>
  </conditionalFormatting>
  <conditionalFormatting sqref="D106:E106">
    <cfRule type="cellIs" dxfId="167" priority="105" operator="equal">
      <formula>"AUTO_POS"</formula>
    </cfRule>
    <cfRule type="cellIs" dxfId="166" priority="106" operator="equal">
      <formula>"VISITE"</formula>
    </cfRule>
  </conditionalFormatting>
  <conditionalFormatting sqref="T127:T129 H127 X127">
    <cfRule type="cellIs" dxfId="165" priority="102" operator="equal">
      <formula>"C3"</formula>
    </cfRule>
    <cfRule type="cellIs" dxfId="164" priority="103" operator="equal">
      <formula>"C2"</formula>
    </cfRule>
    <cfRule type="cellIs" dxfId="163" priority="104" operator="equal">
      <formula>"C1"</formula>
    </cfRule>
  </conditionalFormatting>
  <conditionalFormatting sqref="H126:AJ126 H122:H123 H121:AJ121">
    <cfRule type="cellIs" dxfId="162" priority="97" operator="equal">
      <formula>"T_B_M"</formula>
    </cfRule>
    <cfRule type="cellIs" dxfId="161" priority="98" operator="equal">
      <formula>"M_S"</formula>
    </cfRule>
    <cfRule type="cellIs" dxfId="160" priority="99" operator="equal">
      <formula>"M_C"</formula>
    </cfRule>
    <cfRule type="cellIs" dxfId="159" priority="100" operator="equal">
      <formula>"M_I"</formula>
    </cfRule>
  </conditionalFormatting>
  <conditionalFormatting sqref="D122:E122">
    <cfRule type="cellIs" dxfId="158" priority="90" operator="equal">
      <formula>"AUTO_POS"</formula>
    </cfRule>
    <cfRule type="cellIs" dxfId="157" priority="91" operator="equal">
      <formula>"VISITE"</formula>
    </cfRule>
  </conditionalFormatting>
  <conditionalFormatting sqref="T143:T145 H143 X143">
    <cfRule type="cellIs" dxfId="156" priority="87" operator="equal">
      <formula>"C3"</formula>
    </cfRule>
    <cfRule type="cellIs" dxfId="155" priority="88" operator="equal">
      <formula>"C2"</formula>
    </cfRule>
    <cfRule type="cellIs" dxfId="154" priority="89" operator="equal">
      <formula>"C1"</formula>
    </cfRule>
  </conditionalFormatting>
  <conditionalFormatting sqref="H142:AJ142 H138:H139 H137:AJ137">
    <cfRule type="cellIs" dxfId="153" priority="82" operator="equal">
      <formula>"T_B_M"</formula>
    </cfRule>
    <cfRule type="cellIs" dxfId="152" priority="83" operator="equal">
      <formula>"M_S"</formula>
    </cfRule>
    <cfRule type="cellIs" dxfId="151" priority="84" operator="equal">
      <formula>"M_C"</formula>
    </cfRule>
    <cfRule type="cellIs" dxfId="150" priority="85" operator="equal">
      <formula>"M_I"</formula>
    </cfRule>
  </conditionalFormatting>
  <conditionalFormatting sqref="D138:E138">
    <cfRule type="cellIs" dxfId="149" priority="75" operator="equal">
      <formula>"AUTO_POS"</formula>
    </cfRule>
    <cfRule type="cellIs" dxfId="148" priority="76" operator="equal">
      <formula>"VISITE"</formula>
    </cfRule>
  </conditionalFormatting>
  <conditionalFormatting sqref="T159:T161 H159 X159">
    <cfRule type="cellIs" dxfId="147" priority="72" operator="equal">
      <formula>"C3"</formula>
    </cfRule>
    <cfRule type="cellIs" dxfId="146" priority="73" operator="equal">
      <formula>"C2"</formula>
    </cfRule>
    <cfRule type="cellIs" dxfId="145" priority="74" operator="equal">
      <formula>"C1"</formula>
    </cfRule>
  </conditionalFormatting>
  <conditionalFormatting sqref="H158:AJ158 H154:H155 H153:AJ153">
    <cfRule type="cellIs" dxfId="144" priority="67" operator="equal">
      <formula>"T_B_M"</formula>
    </cfRule>
    <cfRule type="cellIs" dxfId="143" priority="68" operator="equal">
      <formula>"M_S"</formula>
    </cfRule>
    <cfRule type="cellIs" dxfId="142" priority="69" operator="equal">
      <formula>"M_C"</formula>
    </cfRule>
    <cfRule type="cellIs" dxfId="141" priority="70" operator="equal">
      <formula>"M_I"</formula>
    </cfRule>
  </conditionalFormatting>
  <conditionalFormatting sqref="D154:E154">
    <cfRule type="cellIs" dxfId="140" priority="60" operator="equal">
      <formula>"AUTO_POS"</formula>
    </cfRule>
    <cfRule type="cellIs" dxfId="139" priority="61" operator="equal">
      <formula>"VISITE"</formula>
    </cfRule>
  </conditionalFormatting>
  <conditionalFormatting sqref="H23:AJ23">
    <cfRule type="cellIs" dxfId="138" priority="55" operator="equal">
      <formula>"M_C"</formula>
    </cfRule>
    <cfRule type="cellIs" dxfId="137" priority="56" operator="equal">
      <formula>"M_S"</formula>
    </cfRule>
    <cfRule type="cellIs" dxfId="136" priority="57" operator="equal">
      <formula>"T_B_M"</formula>
    </cfRule>
    <cfRule type="cellIs" dxfId="135" priority="58" operator="equal">
      <formula>"M_I"</formula>
    </cfRule>
    <cfRule type="cellIs" dxfId="134" priority="59" operator="equal">
      <formula>"X"</formula>
    </cfRule>
  </conditionalFormatting>
  <conditionalFormatting sqref="H24:AJ24">
    <cfRule type="cellIs" dxfId="133" priority="54" operator="equal">
      <formula>"o"</formula>
    </cfRule>
  </conditionalFormatting>
  <conditionalFormatting sqref="H39:AJ39">
    <cfRule type="cellIs" dxfId="132" priority="49" operator="equal">
      <formula>"M_C"</formula>
    </cfRule>
    <cfRule type="cellIs" dxfId="131" priority="50" operator="equal">
      <formula>"M_S"</formula>
    </cfRule>
    <cfRule type="cellIs" dxfId="130" priority="51" operator="equal">
      <formula>"T_B_M"</formula>
    </cfRule>
    <cfRule type="cellIs" dxfId="129" priority="52" operator="equal">
      <formula>"M_I"</formula>
    </cfRule>
    <cfRule type="cellIs" dxfId="128" priority="53" operator="equal">
      <formula>"X"</formula>
    </cfRule>
  </conditionalFormatting>
  <conditionalFormatting sqref="H40:AJ40">
    <cfRule type="cellIs" dxfId="127" priority="48" operator="equal">
      <formula>"o"</formula>
    </cfRule>
  </conditionalFormatting>
  <conditionalFormatting sqref="H55:AJ55">
    <cfRule type="cellIs" dxfId="126" priority="43" operator="equal">
      <formula>"M_C"</formula>
    </cfRule>
    <cfRule type="cellIs" dxfId="125" priority="44" operator="equal">
      <formula>"M_S"</formula>
    </cfRule>
    <cfRule type="cellIs" dxfId="124" priority="45" operator="equal">
      <formula>"T_B_M"</formula>
    </cfRule>
    <cfRule type="cellIs" dxfId="123" priority="46" operator="equal">
      <formula>"M_I"</formula>
    </cfRule>
    <cfRule type="cellIs" dxfId="122" priority="47" operator="equal">
      <formula>"X"</formula>
    </cfRule>
  </conditionalFormatting>
  <conditionalFormatting sqref="H56:AJ56">
    <cfRule type="cellIs" dxfId="121" priority="42" operator="equal">
      <formula>"o"</formula>
    </cfRule>
  </conditionalFormatting>
  <conditionalFormatting sqref="H71:AJ71">
    <cfRule type="cellIs" dxfId="120" priority="37" operator="equal">
      <formula>"M_C"</formula>
    </cfRule>
    <cfRule type="cellIs" dxfId="119" priority="38" operator="equal">
      <formula>"M_S"</formula>
    </cfRule>
    <cfRule type="cellIs" dxfId="118" priority="39" operator="equal">
      <formula>"T_B_M"</formula>
    </cfRule>
    <cfRule type="cellIs" dxfId="117" priority="40" operator="equal">
      <formula>"M_I"</formula>
    </cfRule>
    <cfRule type="cellIs" dxfId="116" priority="41" operator="equal">
      <formula>"X"</formula>
    </cfRule>
  </conditionalFormatting>
  <conditionalFormatting sqref="H72:AJ72">
    <cfRule type="cellIs" dxfId="115" priority="36" operator="equal">
      <formula>"o"</formula>
    </cfRule>
  </conditionalFormatting>
  <conditionalFormatting sqref="H87:AJ87">
    <cfRule type="cellIs" dxfId="114" priority="31" operator="equal">
      <formula>"M_C"</formula>
    </cfRule>
    <cfRule type="cellIs" dxfId="113" priority="32" operator="equal">
      <formula>"M_S"</formula>
    </cfRule>
    <cfRule type="cellIs" dxfId="112" priority="33" operator="equal">
      <formula>"T_B_M"</formula>
    </cfRule>
    <cfRule type="cellIs" dxfId="111" priority="34" operator="equal">
      <formula>"M_I"</formula>
    </cfRule>
    <cfRule type="cellIs" dxfId="110" priority="35" operator="equal">
      <formula>"X"</formula>
    </cfRule>
  </conditionalFormatting>
  <conditionalFormatting sqref="H88:AJ88">
    <cfRule type="cellIs" dxfId="109" priority="30" operator="equal">
      <formula>"o"</formula>
    </cfRule>
  </conditionalFormatting>
  <conditionalFormatting sqref="H103:AJ103">
    <cfRule type="cellIs" dxfId="108" priority="25" operator="equal">
      <formula>"M_C"</formula>
    </cfRule>
    <cfRule type="cellIs" dxfId="107" priority="26" operator="equal">
      <formula>"M_S"</formula>
    </cfRule>
    <cfRule type="cellIs" dxfId="106" priority="27" operator="equal">
      <formula>"T_B_M"</formula>
    </cfRule>
    <cfRule type="cellIs" dxfId="105" priority="28" operator="equal">
      <formula>"M_I"</formula>
    </cfRule>
    <cfRule type="cellIs" dxfId="104" priority="29" operator="equal">
      <formula>"X"</formula>
    </cfRule>
  </conditionalFormatting>
  <conditionalFormatting sqref="H104:AJ104">
    <cfRule type="cellIs" dxfId="103" priority="24" operator="equal">
      <formula>"o"</formula>
    </cfRule>
  </conditionalFormatting>
  <conditionalFormatting sqref="H119:AJ119">
    <cfRule type="cellIs" dxfId="102" priority="19" operator="equal">
      <formula>"M_C"</formula>
    </cfRule>
    <cfRule type="cellIs" dxfId="101" priority="20" operator="equal">
      <formula>"M_S"</formula>
    </cfRule>
    <cfRule type="cellIs" dxfId="100" priority="21" operator="equal">
      <formula>"T_B_M"</formula>
    </cfRule>
    <cfRule type="cellIs" dxfId="99" priority="22" operator="equal">
      <formula>"M_I"</formula>
    </cfRule>
    <cfRule type="cellIs" dxfId="98" priority="23" operator="equal">
      <formula>"X"</formula>
    </cfRule>
  </conditionalFormatting>
  <conditionalFormatting sqref="H120:AJ120">
    <cfRule type="cellIs" dxfId="97" priority="18" operator="equal">
      <formula>"o"</formula>
    </cfRule>
  </conditionalFormatting>
  <conditionalFormatting sqref="H135:AJ135">
    <cfRule type="cellIs" dxfId="96" priority="13" operator="equal">
      <formula>"M_C"</formula>
    </cfRule>
    <cfRule type="cellIs" dxfId="95" priority="14" operator="equal">
      <formula>"M_S"</formula>
    </cfRule>
    <cfRule type="cellIs" dxfId="94" priority="15" operator="equal">
      <formula>"T_B_M"</formula>
    </cfRule>
    <cfRule type="cellIs" dxfId="93" priority="16" operator="equal">
      <formula>"M_I"</formula>
    </cfRule>
    <cfRule type="cellIs" dxfId="92" priority="17" operator="equal">
      <formula>"X"</formula>
    </cfRule>
  </conditionalFormatting>
  <conditionalFormatting sqref="H136:AJ136">
    <cfRule type="cellIs" dxfId="91" priority="12" operator="equal">
      <formula>"o"</formula>
    </cfRule>
  </conditionalFormatting>
  <conditionalFormatting sqref="H151:AJ151">
    <cfRule type="cellIs" dxfId="90" priority="7" operator="equal">
      <formula>"M_C"</formula>
    </cfRule>
    <cfRule type="cellIs" dxfId="89" priority="8" operator="equal">
      <formula>"M_S"</formula>
    </cfRule>
    <cfRule type="cellIs" dxfId="88" priority="9" operator="equal">
      <formula>"T_B_M"</formula>
    </cfRule>
    <cfRule type="cellIs" dxfId="87" priority="10" operator="equal">
      <formula>"M_I"</formula>
    </cfRule>
    <cfRule type="cellIs" dxfId="86" priority="11" operator="equal">
      <formula>"X"</formula>
    </cfRule>
  </conditionalFormatting>
  <conditionalFormatting sqref="H152:AJ152">
    <cfRule type="cellIs" dxfId="85" priority="6" operator="equal">
      <formula>"o"</formula>
    </cfRule>
  </conditionalFormatting>
  <conditionalFormatting sqref="H7:AJ7 H23:AJ23 H39:AJ39 H55:AJ55 H71:AJ71 H87:AJ87 H103:AJ103 H119:AJ119 H135:AJ135 H151:AJ151">
    <cfRule type="cellIs" dxfId="84" priority="1" operator="equal">
      <formula>"TBM"</formula>
    </cfRule>
  </conditionalFormatting>
  <dataValidations count="2">
    <dataValidation type="list" allowBlank="1" showInputMessage="1" showErrorMessage="1" sqref="G10:G13 G26:G29 G42:G45 G58:G61 G74:G77 G90:G93 G106:G109 G122:G125 G138:G141 G154:G157" xr:uid="{00000000-0002-0000-0D00-000000000000}">
      <formula1>L_ATTENDUS</formula1>
    </dataValidation>
    <dataValidation type="list" allowBlank="1" showInputMessage="1" showErrorMessage="1" sqref="D4:E4" xr:uid="{00000000-0002-0000-0D00-000001000000}">
      <formula1>TYPE_LECTURE</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22"/>
  <dimension ref="A1:AF59"/>
  <sheetViews>
    <sheetView zoomScale="90" zoomScaleNormal="90" workbookViewId="0">
      <selection activeCell="C24" sqref="C24"/>
    </sheetView>
  </sheetViews>
  <sheetFormatPr baseColWidth="10" defaultColWidth="11.42578125" defaultRowHeight="15"/>
  <cols>
    <col min="1" max="1" width="4.7109375" style="242" customWidth="1"/>
    <col min="2" max="30" width="4.28515625" style="242" customWidth="1"/>
    <col min="31" max="31" width="11.42578125" style="241"/>
    <col min="32" max="16384" width="11.42578125" style="6"/>
  </cols>
  <sheetData>
    <row r="1" spans="1:31" ht="21.95" customHeight="1" thickBot="1">
      <c r="A1" s="409" t="str">
        <f>"INFORMATIONS GENERALES :  "&amp;INFORMATIONS!C3</f>
        <v xml:space="preserve">INFORMATIONS GENERALES :  </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1"/>
    </row>
    <row r="2" spans="1:31" ht="15.75" thickBot="1">
      <c r="A2" s="252"/>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row>
    <row r="3" spans="1:31">
      <c r="A3" s="243"/>
      <c r="B3" s="541" t="s">
        <v>475</v>
      </c>
      <c r="C3" s="542"/>
      <c r="D3" s="542"/>
      <c r="E3" s="542"/>
      <c r="F3" s="542"/>
      <c r="G3" s="542"/>
      <c r="H3" s="542"/>
      <c r="I3" s="542"/>
      <c r="J3" s="550" t="str">
        <f>IF(INFORMATIONS!C3&lt;&gt;"",INFORMATIONS!C3,"")</f>
        <v/>
      </c>
      <c r="K3" s="550"/>
      <c r="L3" s="550"/>
      <c r="M3" s="550"/>
      <c r="N3" s="550"/>
      <c r="O3" s="550"/>
      <c r="P3" s="550"/>
      <c r="Q3" s="550"/>
      <c r="R3" s="550"/>
      <c r="S3" s="550"/>
      <c r="T3" s="550"/>
      <c r="U3" s="550"/>
      <c r="V3" s="550"/>
      <c r="W3" s="550"/>
      <c r="X3" s="550"/>
      <c r="Y3" s="550"/>
      <c r="Z3" s="550"/>
      <c r="AA3" s="550"/>
      <c r="AB3" s="551"/>
      <c r="AC3" s="254"/>
      <c r="AD3" s="254"/>
      <c r="AE3" s="6"/>
    </row>
    <row r="4" spans="1:31">
      <c r="A4" s="243"/>
      <c r="B4" s="543" t="s">
        <v>268</v>
      </c>
      <c r="C4" s="544"/>
      <c r="D4" s="544"/>
      <c r="E4" s="544"/>
      <c r="F4" s="544"/>
      <c r="G4" s="544"/>
      <c r="H4" s="544"/>
      <c r="I4" s="544"/>
      <c r="J4" s="552" t="str">
        <f>IF(INFORMATIONS!C4&lt;&gt;"",INFORMATIONS!C4,"")</f>
        <v/>
      </c>
      <c r="K4" s="552"/>
      <c r="L4" s="552"/>
      <c r="M4" s="552"/>
      <c r="N4" s="552"/>
      <c r="O4" s="552"/>
      <c r="P4" s="552"/>
      <c r="Q4" s="552"/>
      <c r="R4" s="552"/>
      <c r="S4" s="552"/>
      <c r="T4" s="552"/>
      <c r="U4" s="552"/>
      <c r="V4" s="552"/>
      <c r="W4" s="552"/>
      <c r="X4" s="552"/>
      <c r="Y4" s="552"/>
      <c r="Z4" s="552"/>
      <c r="AA4" s="552"/>
      <c r="AB4" s="553"/>
      <c r="AC4" s="254"/>
      <c r="AD4" s="254"/>
      <c r="AE4" s="6"/>
    </row>
    <row r="5" spans="1:31">
      <c r="A5" s="243"/>
      <c r="B5" s="543" t="s">
        <v>269</v>
      </c>
      <c r="C5" s="544"/>
      <c r="D5" s="544"/>
      <c r="E5" s="544"/>
      <c r="F5" s="544"/>
      <c r="G5" s="544"/>
      <c r="H5" s="544"/>
      <c r="I5" s="544"/>
      <c r="J5" s="552" t="str">
        <f>IF(INFORMATIONS!C5&lt;&gt;"",INFORMATIONS!C5,"")</f>
        <v/>
      </c>
      <c r="K5" s="552"/>
      <c r="L5" s="552"/>
      <c r="M5" s="552"/>
      <c r="N5" s="552"/>
      <c r="O5" s="552"/>
      <c r="P5" s="552"/>
      <c r="Q5" s="552"/>
      <c r="R5" s="552"/>
      <c r="S5" s="552"/>
      <c r="T5" s="552"/>
      <c r="U5" s="552"/>
      <c r="V5" s="552"/>
      <c r="W5" s="552"/>
      <c r="X5" s="552"/>
      <c r="Y5" s="552"/>
      <c r="Z5" s="552"/>
      <c r="AA5" s="552"/>
      <c r="AB5" s="553"/>
      <c r="AC5" s="254"/>
      <c r="AD5" s="254"/>
      <c r="AE5" s="6"/>
    </row>
    <row r="6" spans="1:31">
      <c r="A6" s="243"/>
      <c r="B6" s="543" t="s">
        <v>526</v>
      </c>
      <c r="C6" s="544"/>
      <c r="D6" s="544"/>
      <c r="E6" s="544"/>
      <c r="F6" s="544"/>
      <c r="G6" s="544"/>
      <c r="H6" s="544"/>
      <c r="I6" s="544"/>
      <c r="J6" s="552" t="str">
        <f>IF(INFORMATIONS!C6&lt;&gt;"",INFORMATIONS!C6,"")</f>
        <v/>
      </c>
      <c r="K6" s="552"/>
      <c r="L6" s="552"/>
      <c r="M6" s="552"/>
      <c r="N6" s="552"/>
      <c r="O6" s="552"/>
      <c r="P6" s="552"/>
      <c r="Q6" s="552"/>
      <c r="R6" s="552"/>
      <c r="S6" s="552"/>
      <c r="T6" s="552"/>
      <c r="U6" s="552"/>
      <c r="V6" s="552"/>
      <c r="W6" s="552"/>
      <c r="X6" s="552"/>
      <c r="Y6" s="552"/>
      <c r="Z6" s="552"/>
      <c r="AA6" s="552"/>
      <c r="AB6" s="553"/>
      <c r="AC6" s="254"/>
      <c r="AD6" s="254"/>
      <c r="AE6" s="6"/>
    </row>
    <row r="7" spans="1:31">
      <c r="A7" s="243"/>
      <c r="B7" s="543" t="s">
        <v>524</v>
      </c>
      <c r="C7" s="544"/>
      <c r="D7" s="544"/>
      <c r="E7" s="544"/>
      <c r="F7" s="544"/>
      <c r="G7" s="544"/>
      <c r="H7" s="544"/>
      <c r="I7" s="544"/>
      <c r="J7" s="552" t="str">
        <f>IF(INFORMATIONS!C7&lt;&gt;"",INFORMATIONS!C7,"")</f>
        <v/>
      </c>
      <c r="K7" s="552"/>
      <c r="L7" s="552"/>
      <c r="M7" s="552"/>
      <c r="N7" s="552"/>
      <c r="O7" s="552"/>
      <c r="P7" s="552"/>
      <c r="Q7" s="552"/>
      <c r="R7" s="552"/>
      <c r="S7" s="552"/>
      <c r="T7" s="552"/>
      <c r="U7" s="552"/>
      <c r="V7" s="552"/>
      <c r="W7" s="552"/>
      <c r="X7" s="552"/>
      <c r="Y7" s="552"/>
      <c r="Z7" s="552"/>
      <c r="AA7" s="552"/>
      <c r="AB7" s="553"/>
      <c r="AC7" s="254"/>
      <c r="AD7" s="254"/>
      <c r="AE7" s="6"/>
    </row>
    <row r="8" spans="1:31" ht="15.75" thickBot="1">
      <c r="A8" s="243"/>
      <c r="B8" s="548" t="s">
        <v>525</v>
      </c>
      <c r="C8" s="549"/>
      <c r="D8" s="549"/>
      <c r="E8" s="549"/>
      <c r="F8" s="549"/>
      <c r="G8" s="549"/>
      <c r="H8" s="549"/>
      <c r="I8" s="549"/>
      <c r="J8" s="546" t="str">
        <f>IF(INFORMATIONS!C8&lt;&gt;"",INFORMATIONS!C8,"")</f>
        <v/>
      </c>
      <c r="K8" s="546"/>
      <c r="L8" s="546"/>
      <c r="M8" s="546"/>
      <c r="N8" s="546"/>
      <c r="O8" s="546"/>
      <c r="P8" s="546"/>
      <c r="Q8" s="546"/>
      <c r="R8" s="546"/>
      <c r="S8" s="546"/>
      <c r="T8" s="546"/>
      <c r="U8" s="546"/>
      <c r="V8" s="546"/>
      <c r="W8" s="546"/>
      <c r="X8" s="546"/>
      <c r="Y8" s="546"/>
      <c r="Z8" s="546"/>
      <c r="AA8" s="546"/>
      <c r="AB8" s="547"/>
      <c r="AC8" s="254"/>
      <c r="AD8" s="254"/>
      <c r="AE8" s="6"/>
    </row>
    <row r="9" spans="1:31" ht="15.75" thickBot="1">
      <c r="A9" s="243"/>
      <c r="B9" s="261"/>
      <c r="C9" s="262"/>
      <c r="D9" s="260"/>
      <c r="E9" s="260"/>
      <c r="F9" s="260"/>
      <c r="G9" s="258"/>
      <c r="H9" s="258"/>
      <c r="I9" s="258"/>
      <c r="J9" s="259"/>
      <c r="K9" s="259"/>
      <c r="L9" s="259"/>
      <c r="M9" s="259"/>
      <c r="N9" s="259"/>
      <c r="O9" s="259"/>
      <c r="P9" s="259"/>
      <c r="Q9" s="259"/>
      <c r="R9" s="259"/>
      <c r="S9" s="259"/>
      <c r="T9" s="259"/>
      <c r="U9" s="259"/>
      <c r="V9" s="259"/>
      <c r="W9" s="259"/>
      <c r="X9" s="259"/>
      <c r="Y9" s="259"/>
      <c r="Z9" s="259"/>
      <c r="AA9" s="259"/>
      <c r="AB9" s="259"/>
      <c r="AC9" s="254"/>
      <c r="AD9" s="254"/>
      <c r="AE9" s="6"/>
    </row>
    <row r="10" spans="1:31">
      <c r="A10" s="243"/>
      <c r="B10" s="535" t="s">
        <v>460</v>
      </c>
      <c r="C10" s="536"/>
      <c r="D10" s="536"/>
      <c r="E10" s="536"/>
      <c r="F10" s="536"/>
      <c r="G10" s="536"/>
      <c r="H10" s="536"/>
      <c r="I10" s="536"/>
      <c r="J10" s="550" t="str">
        <f>IF(INFORMATIONS!C11&lt;&gt;"",INFORMATIONS!C11,"")</f>
        <v/>
      </c>
      <c r="K10" s="550"/>
      <c r="L10" s="550"/>
      <c r="M10" s="550"/>
      <c r="N10" s="550"/>
      <c r="O10" s="550"/>
      <c r="P10" s="550"/>
      <c r="Q10" s="550"/>
      <c r="R10" s="550"/>
      <c r="S10" s="550"/>
      <c r="T10" s="550"/>
      <c r="U10" s="550"/>
      <c r="V10" s="550"/>
      <c r="W10" s="550"/>
      <c r="X10" s="550"/>
      <c r="Y10" s="550"/>
      <c r="Z10" s="550"/>
      <c r="AA10" s="550"/>
      <c r="AB10" s="551"/>
      <c r="AC10" s="254"/>
      <c r="AD10" s="254"/>
      <c r="AE10" s="6"/>
    </row>
    <row r="11" spans="1:31">
      <c r="A11" s="243"/>
      <c r="B11" s="537" t="s">
        <v>459</v>
      </c>
      <c r="C11" s="538"/>
      <c r="D11" s="538"/>
      <c r="E11" s="538"/>
      <c r="F11" s="538"/>
      <c r="G11" s="538"/>
      <c r="H11" s="538"/>
      <c r="I11" s="538"/>
      <c r="J11" s="552" t="str">
        <f>IF(INFORMATIONS!C12&lt;&gt;"",INFORMATIONS!C12,"")</f>
        <v/>
      </c>
      <c r="K11" s="552"/>
      <c r="L11" s="552"/>
      <c r="M11" s="552"/>
      <c r="N11" s="552"/>
      <c r="O11" s="552"/>
      <c r="P11" s="552"/>
      <c r="Q11" s="552"/>
      <c r="R11" s="552"/>
      <c r="S11" s="552"/>
      <c r="T11" s="552"/>
      <c r="U11" s="552"/>
      <c r="V11" s="552"/>
      <c r="W11" s="552"/>
      <c r="X11" s="552"/>
      <c r="Y11" s="552"/>
      <c r="Z11" s="552"/>
      <c r="AA11" s="552"/>
      <c r="AB11" s="553"/>
      <c r="AC11" s="254"/>
      <c r="AD11" s="254"/>
      <c r="AE11" s="6"/>
    </row>
    <row r="12" spans="1:31">
      <c r="A12" s="243"/>
      <c r="B12" s="537" t="s">
        <v>451</v>
      </c>
      <c r="C12" s="538"/>
      <c r="D12" s="538"/>
      <c r="E12" s="538"/>
      <c r="F12" s="538"/>
      <c r="G12" s="538"/>
      <c r="H12" s="538"/>
      <c r="I12" s="538"/>
      <c r="J12" s="552" t="str">
        <f>IF(INFORMATIONS!C13&lt;&gt;"",INFORMATIONS!C13,"")</f>
        <v/>
      </c>
      <c r="K12" s="552"/>
      <c r="L12" s="552"/>
      <c r="M12" s="552"/>
      <c r="N12" s="552"/>
      <c r="O12" s="552"/>
      <c r="P12" s="552"/>
      <c r="Q12" s="552"/>
      <c r="R12" s="552"/>
      <c r="S12" s="552"/>
      <c r="T12" s="552"/>
      <c r="U12" s="552"/>
      <c r="V12" s="552"/>
      <c r="W12" s="552"/>
      <c r="X12" s="552"/>
      <c r="Y12" s="552"/>
      <c r="Z12" s="552"/>
      <c r="AA12" s="552"/>
      <c r="AB12" s="553"/>
      <c r="AC12" s="254"/>
      <c r="AD12" s="254"/>
      <c r="AE12" s="6"/>
    </row>
    <row r="13" spans="1:31">
      <c r="A13" s="243"/>
      <c r="B13" s="537" t="s">
        <v>542</v>
      </c>
      <c r="C13" s="538"/>
      <c r="D13" s="538"/>
      <c r="E13" s="538"/>
      <c r="F13" s="538"/>
      <c r="G13" s="538"/>
      <c r="H13" s="538"/>
      <c r="I13" s="538"/>
      <c r="J13" s="552" t="str">
        <f>IF(INFORMATIONS!C14&lt;&gt;"",INFORMATIONS!C14,"")</f>
        <v/>
      </c>
      <c r="K13" s="552"/>
      <c r="L13" s="552"/>
      <c r="M13" s="552"/>
      <c r="N13" s="552"/>
      <c r="O13" s="552"/>
      <c r="P13" s="552"/>
      <c r="Q13" s="552"/>
      <c r="R13" s="552"/>
      <c r="S13" s="552"/>
      <c r="T13" s="552"/>
      <c r="U13" s="552"/>
      <c r="V13" s="552"/>
      <c r="W13" s="552"/>
      <c r="X13" s="552"/>
      <c r="Y13" s="552"/>
      <c r="Z13" s="552"/>
      <c r="AA13" s="552"/>
      <c r="AB13" s="553"/>
      <c r="AC13" s="254"/>
      <c r="AD13" s="254"/>
      <c r="AE13" s="6"/>
    </row>
    <row r="14" spans="1:31" ht="30" customHeight="1" thickBot="1">
      <c r="A14" s="243"/>
      <c r="B14" s="554"/>
      <c r="C14" s="555"/>
      <c r="D14" s="555"/>
      <c r="E14" s="555"/>
      <c r="F14" s="555"/>
      <c r="G14" s="555"/>
      <c r="H14" s="555"/>
      <c r="I14" s="555"/>
      <c r="J14" s="546" t="str">
        <f>IF(INFORMATIONS!C15&lt;&gt;"",INFORMATIONS!C15,"")</f>
        <v/>
      </c>
      <c r="K14" s="546"/>
      <c r="L14" s="546"/>
      <c r="M14" s="546"/>
      <c r="N14" s="546"/>
      <c r="O14" s="546"/>
      <c r="P14" s="546"/>
      <c r="Q14" s="546"/>
      <c r="R14" s="546"/>
      <c r="S14" s="546"/>
      <c r="T14" s="546"/>
      <c r="U14" s="546"/>
      <c r="V14" s="546"/>
      <c r="W14" s="546"/>
      <c r="X14" s="546"/>
      <c r="Y14" s="546"/>
      <c r="Z14" s="546"/>
      <c r="AA14" s="546"/>
      <c r="AB14" s="547"/>
      <c r="AC14" s="254"/>
      <c r="AD14" s="254"/>
      <c r="AE14" s="6"/>
    </row>
    <row r="15" spans="1:31" ht="15.75" thickBot="1">
      <c r="A15" s="243"/>
      <c r="B15" s="261"/>
      <c r="C15" s="262"/>
      <c r="D15" s="260"/>
      <c r="E15" s="260"/>
      <c r="F15" s="260"/>
      <c r="G15" s="258"/>
      <c r="H15" s="258"/>
      <c r="I15" s="258"/>
      <c r="J15" s="259"/>
      <c r="K15" s="259"/>
      <c r="L15" s="259"/>
      <c r="M15" s="259"/>
      <c r="N15" s="259"/>
      <c r="O15" s="259"/>
      <c r="P15" s="259"/>
      <c r="Q15" s="259"/>
      <c r="R15" s="259"/>
      <c r="S15" s="259"/>
      <c r="T15" s="259"/>
      <c r="U15" s="259"/>
      <c r="V15" s="259"/>
      <c r="W15" s="259"/>
      <c r="X15" s="259"/>
      <c r="Y15" s="259"/>
      <c r="Z15" s="259"/>
      <c r="AA15" s="259"/>
      <c r="AB15" s="259"/>
      <c r="AC15" s="254"/>
      <c r="AD15" s="254"/>
      <c r="AE15" s="6"/>
    </row>
    <row r="16" spans="1:31">
      <c r="A16" s="243"/>
      <c r="B16" s="535" t="s">
        <v>461</v>
      </c>
      <c r="C16" s="536"/>
      <c r="D16" s="536"/>
      <c r="E16" s="536"/>
      <c r="F16" s="536"/>
      <c r="G16" s="536"/>
      <c r="H16" s="536"/>
      <c r="I16" s="536"/>
      <c r="J16" s="550" t="str">
        <f>IF(INFORMATIONS!C17&lt;&gt;"",INFORMATIONS!C17,"")</f>
        <v/>
      </c>
      <c r="K16" s="550"/>
      <c r="L16" s="550"/>
      <c r="M16" s="550"/>
      <c r="N16" s="550"/>
      <c r="O16" s="550"/>
      <c r="P16" s="550"/>
      <c r="Q16" s="550"/>
      <c r="R16" s="550"/>
      <c r="S16" s="550"/>
      <c r="T16" s="550"/>
      <c r="U16" s="550"/>
      <c r="V16" s="550"/>
      <c r="W16" s="550"/>
      <c r="X16" s="550"/>
      <c r="Y16" s="550"/>
      <c r="Z16" s="550"/>
      <c r="AA16" s="550"/>
      <c r="AB16" s="551"/>
      <c r="AC16" s="254"/>
      <c r="AD16" s="254"/>
      <c r="AE16" s="6"/>
    </row>
    <row r="17" spans="1:31">
      <c r="A17" s="243"/>
      <c r="B17" s="537" t="s">
        <v>459</v>
      </c>
      <c r="C17" s="538"/>
      <c r="D17" s="538"/>
      <c r="E17" s="538"/>
      <c r="F17" s="538"/>
      <c r="G17" s="538"/>
      <c r="H17" s="538"/>
      <c r="I17" s="538"/>
      <c r="J17" s="552" t="str">
        <f>IF(INFORMATIONS!C18&lt;&gt;"",INFORMATIONS!C18,"")</f>
        <v/>
      </c>
      <c r="K17" s="552"/>
      <c r="L17" s="552"/>
      <c r="M17" s="552"/>
      <c r="N17" s="552"/>
      <c r="O17" s="552"/>
      <c r="P17" s="552"/>
      <c r="Q17" s="552"/>
      <c r="R17" s="552"/>
      <c r="S17" s="552"/>
      <c r="T17" s="552"/>
      <c r="U17" s="552"/>
      <c r="V17" s="552"/>
      <c r="W17" s="552"/>
      <c r="X17" s="552"/>
      <c r="Y17" s="552"/>
      <c r="Z17" s="552"/>
      <c r="AA17" s="552"/>
      <c r="AB17" s="553"/>
      <c r="AC17" s="254"/>
      <c r="AD17" s="254"/>
      <c r="AE17" s="6"/>
    </row>
    <row r="18" spans="1:31">
      <c r="A18" s="243"/>
      <c r="B18" s="537" t="s">
        <v>451</v>
      </c>
      <c r="C18" s="538"/>
      <c r="D18" s="538"/>
      <c r="E18" s="538"/>
      <c r="F18" s="538"/>
      <c r="G18" s="538"/>
      <c r="H18" s="538"/>
      <c r="I18" s="538"/>
      <c r="J18" s="552" t="str">
        <f>IF(INFORMATIONS!C19&lt;&gt;"",INFORMATIONS!C19,"")</f>
        <v/>
      </c>
      <c r="K18" s="552"/>
      <c r="L18" s="552"/>
      <c r="M18" s="552"/>
      <c r="N18" s="552"/>
      <c r="O18" s="552"/>
      <c r="P18" s="552"/>
      <c r="Q18" s="552"/>
      <c r="R18" s="552"/>
      <c r="S18" s="552"/>
      <c r="T18" s="552"/>
      <c r="U18" s="552"/>
      <c r="V18" s="552"/>
      <c r="W18" s="552"/>
      <c r="X18" s="552"/>
      <c r="Y18" s="552"/>
      <c r="Z18" s="552"/>
      <c r="AA18" s="552"/>
      <c r="AB18" s="553"/>
      <c r="AC18" s="254"/>
      <c r="AD18" s="254"/>
      <c r="AE18" s="6"/>
    </row>
    <row r="19" spans="1:31">
      <c r="A19" s="243"/>
      <c r="B19" s="537" t="s">
        <v>542</v>
      </c>
      <c r="C19" s="538"/>
      <c r="D19" s="538"/>
      <c r="E19" s="538"/>
      <c r="F19" s="538"/>
      <c r="G19" s="538"/>
      <c r="H19" s="538"/>
      <c r="I19" s="538"/>
      <c r="J19" s="552" t="str">
        <f>IF(INFORMATIONS!C20&lt;&gt;"",INFORMATIONS!C20,"")</f>
        <v/>
      </c>
      <c r="K19" s="552"/>
      <c r="L19" s="552"/>
      <c r="M19" s="552"/>
      <c r="N19" s="552"/>
      <c r="O19" s="552"/>
      <c r="P19" s="552"/>
      <c r="Q19" s="552"/>
      <c r="R19" s="552"/>
      <c r="S19" s="552"/>
      <c r="T19" s="552"/>
      <c r="U19" s="552"/>
      <c r="V19" s="552"/>
      <c r="W19" s="552"/>
      <c r="X19" s="552"/>
      <c r="Y19" s="552"/>
      <c r="Z19" s="552"/>
      <c r="AA19" s="552"/>
      <c r="AB19" s="553"/>
      <c r="AC19" s="254"/>
      <c r="AD19" s="254"/>
      <c r="AE19" s="6"/>
    </row>
    <row r="20" spans="1:31" ht="30" customHeight="1" thickBot="1">
      <c r="A20" s="243"/>
      <c r="B20" s="554"/>
      <c r="C20" s="555"/>
      <c r="D20" s="555"/>
      <c r="E20" s="555"/>
      <c r="F20" s="555"/>
      <c r="G20" s="555"/>
      <c r="H20" s="555"/>
      <c r="I20" s="555"/>
      <c r="J20" s="546" t="str">
        <f>IF(INFORMATIONS!C21&lt;&gt;"",INFORMATIONS!C21,"")</f>
        <v/>
      </c>
      <c r="K20" s="546"/>
      <c r="L20" s="546"/>
      <c r="M20" s="546"/>
      <c r="N20" s="546"/>
      <c r="O20" s="546"/>
      <c r="P20" s="546"/>
      <c r="Q20" s="546"/>
      <c r="R20" s="546"/>
      <c r="S20" s="546"/>
      <c r="T20" s="546"/>
      <c r="U20" s="546"/>
      <c r="V20" s="546"/>
      <c r="W20" s="546"/>
      <c r="X20" s="546"/>
      <c r="Y20" s="546"/>
      <c r="Z20" s="546"/>
      <c r="AA20" s="546"/>
      <c r="AB20" s="547"/>
      <c r="AC20" s="254"/>
      <c r="AD20" s="254"/>
      <c r="AE20" s="6"/>
    </row>
    <row r="21" spans="1:31" ht="15.75" thickBot="1">
      <c r="A21" s="243"/>
      <c r="B21" s="261"/>
      <c r="C21" s="262"/>
      <c r="D21" s="260"/>
      <c r="E21" s="260"/>
      <c r="F21" s="260"/>
      <c r="G21" s="258"/>
      <c r="H21" s="258"/>
      <c r="I21" s="258"/>
      <c r="J21" s="259"/>
      <c r="K21" s="259"/>
      <c r="L21" s="259"/>
      <c r="M21" s="259"/>
      <c r="N21" s="259"/>
      <c r="O21" s="259"/>
      <c r="P21" s="259"/>
      <c r="Q21" s="259"/>
      <c r="R21" s="259"/>
      <c r="S21" s="259"/>
      <c r="T21" s="259"/>
      <c r="U21" s="259"/>
      <c r="V21" s="259"/>
      <c r="W21" s="259"/>
      <c r="X21" s="259"/>
      <c r="Y21" s="259"/>
      <c r="Z21" s="259"/>
      <c r="AA21" s="259"/>
      <c r="AB21" s="259"/>
      <c r="AC21" s="254"/>
      <c r="AD21" s="254"/>
      <c r="AE21" s="6"/>
    </row>
    <row r="22" spans="1:31" ht="15" customHeight="1">
      <c r="A22" s="243"/>
      <c r="B22" s="541" t="s">
        <v>0</v>
      </c>
      <c r="C22" s="542"/>
      <c r="D22" s="542"/>
      <c r="E22" s="542"/>
      <c r="F22" s="542"/>
      <c r="G22" s="542"/>
      <c r="H22" s="542"/>
      <c r="I22" s="542"/>
      <c r="J22" s="550" t="str">
        <f>IF(INFORMATIONS!C23&lt;&gt;"",INFORMATIONS!C23,"")</f>
        <v/>
      </c>
      <c r="K22" s="550"/>
      <c r="L22" s="550"/>
      <c r="M22" s="550"/>
      <c r="N22" s="550"/>
      <c r="O22" s="550"/>
      <c r="P22" s="550"/>
      <c r="Q22" s="550"/>
      <c r="R22" s="550"/>
      <c r="S22" s="550"/>
      <c r="T22" s="550"/>
      <c r="U22" s="550"/>
      <c r="V22" s="550"/>
      <c r="W22" s="550"/>
      <c r="X22" s="550"/>
      <c r="Y22" s="550"/>
      <c r="Z22" s="550"/>
      <c r="AA22" s="550"/>
      <c r="AB22" s="551"/>
      <c r="AC22" s="254"/>
      <c r="AD22" s="254"/>
      <c r="AE22" s="6"/>
    </row>
    <row r="23" spans="1:31" ht="15" customHeight="1" thickBot="1">
      <c r="A23" s="243"/>
      <c r="B23" s="548" t="s">
        <v>6</v>
      </c>
      <c r="C23" s="549"/>
      <c r="D23" s="549"/>
      <c r="E23" s="549"/>
      <c r="F23" s="549"/>
      <c r="G23" s="549"/>
      <c r="H23" s="549"/>
      <c r="I23" s="549"/>
      <c r="J23" s="546" t="str">
        <f>IF(INFORMATIONS!C24&lt;&gt;"",INFORMATIONS!C24,"")</f>
        <v/>
      </c>
      <c r="K23" s="546"/>
      <c r="L23" s="546"/>
      <c r="M23" s="546"/>
      <c r="N23" s="546"/>
      <c r="O23" s="546"/>
      <c r="P23" s="546"/>
      <c r="Q23" s="546"/>
      <c r="R23" s="546"/>
      <c r="S23" s="546"/>
      <c r="T23" s="546"/>
      <c r="U23" s="546"/>
      <c r="V23" s="546"/>
      <c r="W23" s="546"/>
      <c r="X23" s="546"/>
      <c r="Y23" s="546"/>
      <c r="Z23" s="546"/>
      <c r="AA23" s="546"/>
      <c r="AB23" s="547"/>
      <c r="AC23" s="254"/>
      <c r="AD23" s="254"/>
      <c r="AE23" s="6"/>
    </row>
    <row r="24" spans="1:31" ht="15" customHeight="1">
      <c r="A24" s="243"/>
      <c r="B24" s="255"/>
      <c r="C24" s="256"/>
      <c r="D24" s="256"/>
      <c r="E24" s="256"/>
      <c r="F24" s="243"/>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6"/>
    </row>
    <row r="25" spans="1:31" ht="15" customHeight="1">
      <c r="A25" s="243"/>
      <c r="B25" s="255"/>
      <c r="C25" s="256"/>
      <c r="D25" s="256"/>
      <c r="E25" s="256"/>
      <c r="F25" s="243"/>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6"/>
    </row>
    <row r="26" spans="1:31" ht="15" customHeight="1">
      <c r="A26" s="243"/>
      <c r="B26" s="255"/>
      <c r="C26" s="256"/>
      <c r="D26" s="256"/>
      <c r="E26" s="256"/>
      <c r="F26" s="243"/>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6"/>
    </row>
    <row r="27" spans="1:31" ht="15" customHeight="1">
      <c r="A27" s="243"/>
      <c r="B27" s="255"/>
      <c r="C27" s="256"/>
      <c r="D27" s="256"/>
      <c r="E27" s="256"/>
      <c r="F27" s="243"/>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6"/>
    </row>
    <row r="28" spans="1:31" ht="15" customHeight="1">
      <c r="A28" s="243"/>
      <c r="B28" s="255"/>
      <c r="C28" s="256"/>
      <c r="D28" s="256"/>
      <c r="E28" s="256"/>
      <c r="F28" s="243"/>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6"/>
    </row>
    <row r="29" spans="1:31" ht="15" customHeight="1">
      <c r="A29" s="243"/>
      <c r="B29" s="255"/>
      <c r="C29" s="256"/>
      <c r="D29" s="256"/>
      <c r="E29" s="256"/>
      <c r="F29" s="243"/>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6"/>
    </row>
    <row r="30" spans="1:31" ht="15" customHeight="1" thickBot="1">
      <c r="A30" s="243"/>
      <c r="B30" s="255"/>
      <c r="C30" s="256"/>
      <c r="D30" s="256"/>
      <c r="E30" s="256"/>
      <c r="F30" s="243"/>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6"/>
    </row>
    <row r="31" spans="1:31" ht="21.95" customHeight="1" thickBot="1">
      <c r="A31" s="409" t="str">
        <f>"RECAPITULATIF DES COMPETENCES :  "&amp;INFORMATIONS!C3</f>
        <v xml:space="preserve">RECAPITULATIF DES COMPETENCES :  </v>
      </c>
      <c r="B31" s="410"/>
      <c r="C31" s="410"/>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1"/>
      <c r="AE31" s="6"/>
    </row>
    <row r="32" spans="1:31" ht="15" customHeight="1">
      <c r="A32" s="243"/>
      <c r="B32" s="255"/>
      <c r="C32" s="256"/>
      <c r="D32" s="256"/>
      <c r="E32" s="256"/>
      <c r="F32" s="243"/>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6"/>
    </row>
    <row r="33" spans="1:32" ht="15" customHeight="1" thickBot="1">
      <c r="A33" s="243"/>
      <c r="B33" s="529" t="s">
        <v>3</v>
      </c>
      <c r="C33" s="529"/>
      <c r="D33" s="529"/>
      <c r="E33" s="529"/>
      <c r="F33" s="529"/>
      <c r="G33" s="530" t="s">
        <v>9</v>
      </c>
      <c r="H33" s="530"/>
      <c r="I33" s="530"/>
      <c r="J33" s="530"/>
      <c r="K33" s="530"/>
      <c r="L33" s="529" t="s">
        <v>14</v>
      </c>
      <c r="M33" s="529"/>
      <c r="N33" s="529"/>
      <c r="O33" s="529"/>
      <c r="P33" s="530" t="s">
        <v>21</v>
      </c>
      <c r="Q33" s="530"/>
      <c r="R33" s="530"/>
      <c r="S33" s="530"/>
      <c r="T33" s="530"/>
      <c r="U33" s="530"/>
      <c r="V33" s="530"/>
      <c r="W33" s="530"/>
      <c r="X33" s="530"/>
      <c r="Y33" s="530"/>
      <c r="Z33" s="529" t="s">
        <v>24</v>
      </c>
      <c r="AA33" s="529"/>
      <c r="AB33" s="529"/>
      <c r="AC33" s="530" t="s">
        <v>28</v>
      </c>
      <c r="AD33" s="530"/>
      <c r="AE33" s="6"/>
    </row>
    <row r="34" spans="1:32" ht="15" customHeight="1">
      <c r="A34" s="244"/>
      <c r="B34" s="263" t="s">
        <v>78</v>
      </c>
      <c r="C34" s="264" t="s">
        <v>86</v>
      </c>
      <c r="D34" s="545" t="s">
        <v>92</v>
      </c>
      <c r="E34" s="545"/>
      <c r="F34" s="545"/>
      <c r="G34" s="265" t="s">
        <v>102</v>
      </c>
      <c r="H34" s="265" t="s">
        <v>108</v>
      </c>
      <c r="I34" s="265" t="s">
        <v>114</v>
      </c>
      <c r="J34" s="265" t="s">
        <v>120</v>
      </c>
      <c r="K34" s="265" t="s">
        <v>128</v>
      </c>
      <c r="L34" s="545" t="s">
        <v>136</v>
      </c>
      <c r="M34" s="545"/>
      <c r="N34" s="545"/>
      <c r="O34" s="264" t="s">
        <v>146</v>
      </c>
      <c r="P34" s="265" t="s">
        <v>158</v>
      </c>
      <c r="Q34" s="539" t="s">
        <v>182</v>
      </c>
      <c r="R34" s="539"/>
      <c r="S34" s="539"/>
      <c r="T34" s="539"/>
      <c r="U34" s="539" t="s">
        <v>206</v>
      </c>
      <c r="V34" s="539"/>
      <c r="W34" s="265" t="s">
        <v>216</v>
      </c>
      <c r="X34" s="265" t="s">
        <v>224</v>
      </c>
      <c r="Y34" s="265" t="s">
        <v>236</v>
      </c>
      <c r="Z34" s="545" t="s">
        <v>246</v>
      </c>
      <c r="AA34" s="545"/>
      <c r="AB34" s="545"/>
      <c r="AC34" s="539" t="s">
        <v>258</v>
      </c>
      <c r="AD34" s="540"/>
      <c r="AE34" s="246"/>
      <c r="AF34" s="247"/>
    </row>
    <row r="35" spans="1:32" s="251" customFormat="1" ht="15.75" thickBot="1">
      <c r="A35" s="248"/>
      <c r="B35" s="235" t="s">
        <v>392</v>
      </c>
      <c r="C35" s="236" t="s">
        <v>392</v>
      </c>
      <c r="D35" s="236" t="s">
        <v>392</v>
      </c>
      <c r="E35" s="236" t="s">
        <v>393</v>
      </c>
      <c r="F35" s="236" t="s">
        <v>394</v>
      </c>
      <c r="G35" s="237" t="s">
        <v>392</v>
      </c>
      <c r="H35" s="237" t="s">
        <v>392</v>
      </c>
      <c r="I35" s="237" t="s">
        <v>392</v>
      </c>
      <c r="J35" s="237" t="s">
        <v>392</v>
      </c>
      <c r="K35" s="237" t="s">
        <v>392</v>
      </c>
      <c r="L35" s="236" t="s">
        <v>392</v>
      </c>
      <c r="M35" s="236" t="s">
        <v>393</v>
      </c>
      <c r="N35" s="236" t="s">
        <v>394</v>
      </c>
      <c r="O35" s="236" t="s">
        <v>392</v>
      </c>
      <c r="P35" s="237" t="s">
        <v>392</v>
      </c>
      <c r="Q35" s="237" t="s">
        <v>392</v>
      </c>
      <c r="R35" s="237" t="s">
        <v>393</v>
      </c>
      <c r="S35" s="237" t="s">
        <v>394</v>
      </c>
      <c r="T35" s="237" t="s">
        <v>395</v>
      </c>
      <c r="U35" s="237" t="s">
        <v>392</v>
      </c>
      <c r="V35" s="237" t="s">
        <v>393</v>
      </c>
      <c r="W35" s="237" t="s">
        <v>392</v>
      </c>
      <c r="X35" s="237" t="s">
        <v>392</v>
      </c>
      <c r="Y35" s="237" t="s">
        <v>392</v>
      </c>
      <c r="Z35" s="236" t="s">
        <v>392</v>
      </c>
      <c r="AA35" s="236" t="s">
        <v>393</v>
      </c>
      <c r="AB35" s="236" t="s">
        <v>394</v>
      </c>
      <c r="AC35" s="237" t="s">
        <v>392</v>
      </c>
      <c r="AD35" s="238" t="s">
        <v>393</v>
      </c>
      <c r="AE35" s="250"/>
    </row>
    <row r="36" spans="1:32" ht="15.75" thickBot="1">
      <c r="A36" s="252"/>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row>
    <row r="37" spans="1:32">
      <c r="A37" s="253" t="s">
        <v>532</v>
      </c>
      <c r="B37" s="239" t="str">
        <f>SYNTHESE!H7</f>
        <v/>
      </c>
      <c r="C37" s="239" t="str">
        <f>SYNTHESE!I7</f>
        <v/>
      </c>
      <c r="D37" s="239" t="str">
        <f>SYNTHESE!J7</f>
        <v/>
      </c>
      <c r="E37" s="239" t="str">
        <f>SYNTHESE!K7</f>
        <v/>
      </c>
      <c r="F37" s="239" t="str">
        <f>SYNTHESE!L7</f>
        <v/>
      </c>
      <c r="G37" s="239" t="str">
        <f>SYNTHESE!M7</f>
        <v/>
      </c>
      <c r="H37" s="239" t="str">
        <f>SYNTHESE!N7</f>
        <v/>
      </c>
      <c r="I37" s="239" t="str">
        <f>SYNTHESE!O7</f>
        <v/>
      </c>
      <c r="J37" s="239" t="str">
        <f>SYNTHESE!P7</f>
        <v/>
      </c>
      <c r="K37" s="239" t="str">
        <f>SYNTHESE!Q7</f>
        <v/>
      </c>
      <c r="L37" s="239" t="str">
        <f>SYNTHESE!R7</f>
        <v/>
      </c>
      <c r="M37" s="239" t="str">
        <f>SYNTHESE!S7</f>
        <v/>
      </c>
      <c r="N37" s="239" t="str">
        <f>SYNTHESE!T7</f>
        <v/>
      </c>
      <c r="O37" s="239" t="str">
        <f>SYNTHESE!U7</f>
        <v/>
      </c>
      <c r="P37" s="239" t="str">
        <f>SYNTHESE!V7</f>
        <v/>
      </c>
      <c r="Q37" s="239" t="str">
        <f>SYNTHESE!W7</f>
        <v/>
      </c>
      <c r="R37" s="239" t="str">
        <f>SYNTHESE!X7</f>
        <v/>
      </c>
      <c r="S37" s="239" t="str">
        <f>SYNTHESE!Y7</f>
        <v/>
      </c>
      <c r="T37" s="239" t="str">
        <f>SYNTHESE!Z7</f>
        <v/>
      </c>
      <c r="U37" s="239" t="str">
        <f>SYNTHESE!AA7</f>
        <v/>
      </c>
      <c r="V37" s="239" t="str">
        <f>SYNTHESE!AB7</f>
        <v/>
      </c>
      <c r="W37" s="239" t="str">
        <f>SYNTHESE!AC7</f>
        <v/>
      </c>
      <c r="X37" s="239" t="str">
        <f>SYNTHESE!AD7</f>
        <v/>
      </c>
      <c r="Y37" s="239" t="str">
        <f>SYNTHESE!AE7</f>
        <v/>
      </c>
      <c r="Z37" s="239" t="str">
        <f>SYNTHESE!AF7</f>
        <v/>
      </c>
      <c r="AA37" s="239" t="str">
        <f>SYNTHESE!AG7</f>
        <v/>
      </c>
      <c r="AB37" s="239" t="str">
        <f>SYNTHESE!AH7</f>
        <v/>
      </c>
      <c r="AC37" s="239" t="str">
        <f>SYNTHESE!AI7</f>
        <v/>
      </c>
      <c r="AD37" s="239" t="str">
        <f>SYNTHESE!AJ7</f>
        <v/>
      </c>
    </row>
    <row r="38" spans="1:32">
      <c r="A38" s="245" t="s">
        <v>533</v>
      </c>
      <c r="B38" s="211" t="str">
        <f>SYNTHESE!H23</f>
        <v/>
      </c>
      <c r="C38" s="211" t="str">
        <f>SYNTHESE!I23</f>
        <v/>
      </c>
      <c r="D38" s="211" t="str">
        <f>SYNTHESE!J23</f>
        <v/>
      </c>
      <c r="E38" s="211" t="str">
        <f>SYNTHESE!K23</f>
        <v/>
      </c>
      <c r="F38" s="211" t="str">
        <f>SYNTHESE!L23</f>
        <v/>
      </c>
      <c r="G38" s="211" t="str">
        <f>SYNTHESE!M23</f>
        <v/>
      </c>
      <c r="H38" s="211" t="str">
        <f>SYNTHESE!N23</f>
        <v/>
      </c>
      <c r="I38" s="211" t="str">
        <f>SYNTHESE!O23</f>
        <v/>
      </c>
      <c r="J38" s="211" t="str">
        <f>SYNTHESE!P23</f>
        <v/>
      </c>
      <c r="K38" s="211" t="str">
        <f>SYNTHESE!Q23</f>
        <v/>
      </c>
      <c r="L38" s="211" t="str">
        <f>SYNTHESE!R23</f>
        <v/>
      </c>
      <c r="M38" s="211" t="str">
        <f>SYNTHESE!S23</f>
        <v/>
      </c>
      <c r="N38" s="211" t="str">
        <f>SYNTHESE!T23</f>
        <v/>
      </c>
      <c r="O38" s="211" t="str">
        <f>SYNTHESE!U23</f>
        <v/>
      </c>
      <c r="P38" s="211" t="str">
        <f>SYNTHESE!V23</f>
        <v/>
      </c>
      <c r="Q38" s="211" t="str">
        <f>SYNTHESE!W23</f>
        <v/>
      </c>
      <c r="R38" s="211" t="str">
        <f>SYNTHESE!X23</f>
        <v/>
      </c>
      <c r="S38" s="211" t="str">
        <f>SYNTHESE!Y23</f>
        <v/>
      </c>
      <c r="T38" s="211" t="str">
        <f>SYNTHESE!Z23</f>
        <v/>
      </c>
      <c r="U38" s="211" t="str">
        <f>SYNTHESE!AA23</f>
        <v/>
      </c>
      <c r="V38" s="211" t="str">
        <f>SYNTHESE!AB23</f>
        <v/>
      </c>
      <c r="W38" s="211" t="str">
        <f>SYNTHESE!AC23</f>
        <v/>
      </c>
      <c r="X38" s="211" t="str">
        <f>SYNTHESE!AD23</f>
        <v/>
      </c>
      <c r="Y38" s="211" t="str">
        <f>SYNTHESE!AE23</f>
        <v/>
      </c>
      <c r="Z38" s="211" t="str">
        <f>SYNTHESE!AF23</f>
        <v/>
      </c>
      <c r="AA38" s="211" t="str">
        <f>SYNTHESE!AG23</f>
        <v/>
      </c>
      <c r="AB38" s="211" t="str">
        <f>SYNTHESE!AH23</f>
        <v/>
      </c>
      <c r="AC38" s="211" t="str">
        <f>SYNTHESE!AI23</f>
        <v/>
      </c>
      <c r="AD38" s="211" t="str">
        <f>SYNTHESE!AJ23</f>
        <v/>
      </c>
    </row>
    <row r="39" spans="1:32">
      <c r="A39" s="245" t="s">
        <v>534</v>
      </c>
      <c r="B39" s="211" t="str">
        <f>SYNTHESE!H39</f>
        <v/>
      </c>
      <c r="C39" s="211" t="str">
        <f>SYNTHESE!I39</f>
        <v/>
      </c>
      <c r="D39" s="211" t="str">
        <f>SYNTHESE!J39</f>
        <v/>
      </c>
      <c r="E39" s="211" t="str">
        <f>SYNTHESE!K39</f>
        <v/>
      </c>
      <c r="F39" s="211" t="str">
        <f>SYNTHESE!L39</f>
        <v/>
      </c>
      <c r="G39" s="211" t="str">
        <f>SYNTHESE!M39</f>
        <v/>
      </c>
      <c r="H39" s="211" t="str">
        <f>SYNTHESE!N39</f>
        <v/>
      </c>
      <c r="I39" s="211" t="str">
        <f>SYNTHESE!O39</f>
        <v/>
      </c>
      <c r="J39" s="211" t="str">
        <f>SYNTHESE!P39</f>
        <v/>
      </c>
      <c r="K39" s="211" t="str">
        <f>SYNTHESE!Q39</f>
        <v/>
      </c>
      <c r="L39" s="211" t="str">
        <f>SYNTHESE!R39</f>
        <v/>
      </c>
      <c r="M39" s="211" t="str">
        <f>SYNTHESE!S39</f>
        <v/>
      </c>
      <c r="N39" s="211" t="str">
        <f>SYNTHESE!T39</f>
        <v/>
      </c>
      <c r="O39" s="211" t="str">
        <f>SYNTHESE!U39</f>
        <v/>
      </c>
      <c r="P39" s="211" t="str">
        <f>SYNTHESE!V39</f>
        <v/>
      </c>
      <c r="Q39" s="211" t="str">
        <f>SYNTHESE!W39</f>
        <v/>
      </c>
      <c r="R39" s="211" t="str">
        <f>SYNTHESE!X39</f>
        <v/>
      </c>
      <c r="S39" s="211" t="str">
        <f>SYNTHESE!Y39</f>
        <v/>
      </c>
      <c r="T39" s="211" t="str">
        <f>SYNTHESE!Z39</f>
        <v/>
      </c>
      <c r="U39" s="211" t="str">
        <f>SYNTHESE!AA39</f>
        <v/>
      </c>
      <c r="V39" s="211" t="str">
        <f>SYNTHESE!AB39</f>
        <v/>
      </c>
      <c r="W39" s="211" t="str">
        <f>SYNTHESE!AC39</f>
        <v/>
      </c>
      <c r="X39" s="211" t="str">
        <f>SYNTHESE!AD39</f>
        <v/>
      </c>
      <c r="Y39" s="211" t="str">
        <f>SYNTHESE!AE39</f>
        <v/>
      </c>
      <c r="Z39" s="211" t="str">
        <f>SYNTHESE!AF39</f>
        <v/>
      </c>
      <c r="AA39" s="211" t="str">
        <f>SYNTHESE!AG39</f>
        <v/>
      </c>
      <c r="AB39" s="211" t="str">
        <f>SYNTHESE!AH39</f>
        <v/>
      </c>
      <c r="AC39" s="211" t="str">
        <f>SYNTHESE!AI39</f>
        <v/>
      </c>
      <c r="AD39" s="211" t="str">
        <f>SYNTHESE!AJ39</f>
        <v/>
      </c>
    </row>
    <row r="40" spans="1:32">
      <c r="A40" s="245" t="s">
        <v>535</v>
      </c>
      <c r="B40" s="211" t="str">
        <f>SYNTHESE!H55</f>
        <v/>
      </c>
      <c r="C40" s="211" t="str">
        <f>SYNTHESE!I55</f>
        <v/>
      </c>
      <c r="D40" s="211" t="str">
        <f>SYNTHESE!J55</f>
        <v/>
      </c>
      <c r="E40" s="211" t="str">
        <f>SYNTHESE!K55</f>
        <v/>
      </c>
      <c r="F40" s="211" t="str">
        <f>SYNTHESE!L55</f>
        <v/>
      </c>
      <c r="G40" s="211" t="str">
        <f>SYNTHESE!M55</f>
        <v/>
      </c>
      <c r="H40" s="211" t="str">
        <f>SYNTHESE!N55</f>
        <v/>
      </c>
      <c r="I40" s="211" t="str">
        <f>SYNTHESE!O55</f>
        <v/>
      </c>
      <c r="J40" s="211" t="str">
        <f>SYNTHESE!P55</f>
        <v/>
      </c>
      <c r="K40" s="211" t="str">
        <f>SYNTHESE!Q55</f>
        <v/>
      </c>
      <c r="L40" s="211" t="str">
        <f>SYNTHESE!R55</f>
        <v/>
      </c>
      <c r="M40" s="211" t="str">
        <f>SYNTHESE!S55</f>
        <v/>
      </c>
      <c r="N40" s="211" t="str">
        <f>SYNTHESE!T55</f>
        <v/>
      </c>
      <c r="O40" s="211" t="str">
        <f>SYNTHESE!U55</f>
        <v/>
      </c>
      <c r="P40" s="211" t="str">
        <f>SYNTHESE!V55</f>
        <v/>
      </c>
      <c r="Q40" s="211" t="str">
        <f>SYNTHESE!W55</f>
        <v/>
      </c>
      <c r="R40" s="211" t="str">
        <f>SYNTHESE!X55</f>
        <v/>
      </c>
      <c r="S40" s="211" t="str">
        <f>SYNTHESE!Y55</f>
        <v/>
      </c>
      <c r="T40" s="211" t="str">
        <f>SYNTHESE!Z55</f>
        <v/>
      </c>
      <c r="U40" s="211" t="str">
        <f>SYNTHESE!AA55</f>
        <v/>
      </c>
      <c r="V40" s="211" t="str">
        <f>SYNTHESE!AB55</f>
        <v/>
      </c>
      <c r="W40" s="211" t="str">
        <f>SYNTHESE!AC55</f>
        <v/>
      </c>
      <c r="X40" s="211" t="str">
        <f>SYNTHESE!AD55</f>
        <v/>
      </c>
      <c r="Y40" s="211" t="str">
        <f>SYNTHESE!AE55</f>
        <v/>
      </c>
      <c r="Z40" s="211" t="str">
        <f>SYNTHESE!AF55</f>
        <v/>
      </c>
      <c r="AA40" s="211" t="str">
        <f>SYNTHESE!AG55</f>
        <v/>
      </c>
      <c r="AB40" s="211" t="str">
        <f>SYNTHESE!AH55</f>
        <v/>
      </c>
      <c r="AC40" s="211" t="str">
        <f>SYNTHESE!AI55</f>
        <v/>
      </c>
      <c r="AD40" s="211" t="str">
        <f>SYNTHESE!AJ55</f>
        <v/>
      </c>
    </row>
    <row r="41" spans="1:32">
      <c r="A41" s="245" t="s">
        <v>536</v>
      </c>
      <c r="B41" s="211" t="str">
        <f>SYNTHESE!H71</f>
        <v/>
      </c>
      <c r="C41" s="211" t="str">
        <f>SYNTHESE!I71</f>
        <v/>
      </c>
      <c r="D41" s="211" t="str">
        <f>SYNTHESE!J71</f>
        <v/>
      </c>
      <c r="E41" s="211" t="str">
        <f>SYNTHESE!K71</f>
        <v/>
      </c>
      <c r="F41" s="211" t="str">
        <f>SYNTHESE!L71</f>
        <v/>
      </c>
      <c r="G41" s="211" t="str">
        <f>SYNTHESE!M71</f>
        <v/>
      </c>
      <c r="H41" s="211" t="str">
        <f>SYNTHESE!N71</f>
        <v/>
      </c>
      <c r="I41" s="211" t="str">
        <f>SYNTHESE!O71</f>
        <v/>
      </c>
      <c r="J41" s="211" t="str">
        <f>SYNTHESE!P71</f>
        <v/>
      </c>
      <c r="K41" s="211" t="str">
        <f>SYNTHESE!Q71</f>
        <v/>
      </c>
      <c r="L41" s="211" t="str">
        <f>SYNTHESE!R71</f>
        <v/>
      </c>
      <c r="M41" s="211" t="str">
        <f>SYNTHESE!S71</f>
        <v/>
      </c>
      <c r="N41" s="211" t="str">
        <f>SYNTHESE!T71</f>
        <v/>
      </c>
      <c r="O41" s="211" t="str">
        <f>SYNTHESE!U71</f>
        <v/>
      </c>
      <c r="P41" s="211" t="str">
        <f>SYNTHESE!V71</f>
        <v/>
      </c>
      <c r="Q41" s="211" t="str">
        <f>SYNTHESE!W71</f>
        <v/>
      </c>
      <c r="R41" s="211" t="str">
        <f>SYNTHESE!X71</f>
        <v/>
      </c>
      <c r="S41" s="211" t="str">
        <f>SYNTHESE!Y71</f>
        <v/>
      </c>
      <c r="T41" s="211" t="str">
        <f>SYNTHESE!Z71</f>
        <v/>
      </c>
      <c r="U41" s="211" t="str">
        <f>SYNTHESE!AA71</f>
        <v/>
      </c>
      <c r="V41" s="211" t="str">
        <f>SYNTHESE!AB71</f>
        <v/>
      </c>
      <c r="W41" s="211" t="str">
        <f>SYNTHESE!AC71</f>
        <v/>
      </c>
      <c r="X41" s="211" t="str">
        <f>SYNTHESE!AD71</f>
        <v/>
      </c>
      <c r="Y41" s="211" t="str">
        <f>SYNTHESE!AE71</f>
        <v/>
      </c>
      <c r="Z41" s="211" t="str">
        <f>SYNTHESE!AF71</f>
        <v/>
      </c>
      <c r="AA41" s="211" t="str">
        <f>SYNTHESE!AG71</f>
        <v/>
      </c>
      <c r="AB41" s="211" t="str">
        <f>SYNTHESE!AH71</f>
        <v/>
      </c>
      <c r="AC41" s="211" t="str">
        <f>SYNTHESE!AI71</f>
        <v/>
      </c>
      <c r="AD41" s="211" t="str">
        <f>SYNTHESE!AJ71</f>
        <v/>
      </c>
    </row>
    <row r="42" spans="1:32">
      <c r="A42" s="245" t="s">
        <v>537</v>
      </c>
      <c r="B42" s="211" t="str">
        <f>SYNTHESE!H87</f>
        <v/>
      </c>
      <c r="C42" s="211" t="str">
        <f>SYNTHESE!I87</f>
        <v/>
      </c>
      <c r="D42" s="211" t="str">
        <f>SYNTHESE!J87</f>
        <v/>
      </c>
      <c r="E42" s="211" t="str">
        <f>SYNTHESE!K87</f>
        <v/>
      </c>
      <c r="F42" s="211" t="str">
        <f>SYNTHESE!L87</f>
        <v/>
      </c>
      <c r="G42" s="211" t="str">
        <f>SYNTHESE!M87</f>
        <v/>
      </c>
      <c r="H42" s="211" t="str">
        <f>SYNTHESE!N87</f>
        <v/>
      </c>
      <c r="I42" s="211" t="str">
        <f>SYNTHESE!O87</f>
        <v/>
      </c>
      <c r="J42" s="211" t="str">
        <f>SYNTHESE!P87</f>
        <v/>
      </c>
      <c r="K42" s="211" t="str">
        <f>SYNTHESE!Q87</f>
        <v/>
      </c>
      <c r="L42" s="211" t="str">
        <f>SYNTHESE!R87</f>
        <v/>
      </c>
      <c r="M42" s="211" t="str">
        <f>SYNTHESE!S87</f>
        <v/>
      </c>
      <c r="N42" s="211" t="str">
        <f>SYNTHESE!T87</f>
        <v/>
      </c>
      <c r="O42" s="211" t="str">
        <f>SYNTHESE!U87</f>
        <v/>
      </c>
      <c r="P42" s="211" t="str">
        <f>SYNTHESE!V87</f>
        <v/>
      </c>
      <c r="Q42" s="211" t="str">
        <f>SYNTHESE!W87</f>
        <v/>
      </c>
      <c r="R42" s="211" t="str">
        <f>SYNTHESE!X87</f>
        <v/>
      </c>
      <c r="S42" s="211" t="str">
        <f>SYNTHESE!Y87</f>
        <v/>
      </c>
      <c r="T42" s="211" t="str">
        <f>SYNTHESE!Z87</f>
        <v/>
      </c>
      <c r="U42" s="211" t="str">
        <f>SYNTHESE!AA87</f>
        <v/>
      </c>
      <c r="V42" s="211" t="str">
        <f>SYNTHESE!AB87</f>
        <v/>
      </c>
      <c r="W42" s="211" t="str">
        <f>SYNTHESE!AC87</f>
        <v/>
      </c>
      <c r="X42" s="211" t="str">
        <f>SYNTHESE!AD87</f>
        <v/>
      </c>
      <c r="Y42" s="211" t="str">
        <f>SYNTHESE!AE87</f>
        <v/>
      </c>
      <c r="Z42" s="211" t="str">
        <f>SYNTHESE!AF87</f>
        <v/>
      </c>
      <c r="AA42" s="211" t="str">
        <f>SYNTHESE!AG87</f>
        <v/>
      </c>
      <c r="AB42" s="211" t="str">
        <f>SYNTHESE!AH87</f>
        <v/>
      </c>
      <c r="AC42" s="211" t="str">
        <f>SYNTHESE!AI87</f>
        <v/>
      </c>
      <c r="AD42" s="211" t="str">
        <f>SYNTHESE!AJ87</f>
        <v/>
      </c>
    </row>
    <row r="43" spans="1:32">
      <c r="A43" s="245" t="s">
        <v>538</v>
      </c>
      <c r="B43" s="211" t="str">
        <f>SYNTHESE!H103</f>
        <v/>
      </c>
      <c r="C43" s="211" t="str">
        <f>SYNTHESE!I103</f>
        <v/>
      </c>
      <c r="D43" s="211" t="str">
        <f>SYNTHESE!J103</f>
        <v/>
      </c>
      <c r="E43" s="211" t="str">
        <f>SYNTHESE!K103</f>
        <v/>
      </c>
      <c r="F43" s="211" t="str">
        <f>SYNTHESE!L103</f>
        <v/>
      </c>
      <c r="G43" s="211" t="str">
        <f>SYNTHESE!M103</f>
        <v/>
      </c>
      <c r="H43" s="211" t="str">
        <f>SYNTHESE!N103</f>
        <v/>
      </c>
      <c r="I43" s="211" t="str">
        <f>SYNTHESE!O103</f>
        <v/>
      </c>
      <c r="J43" s="211" t="str">
        <f>SYNTHESE!P103</f>
        <v/>
      </c>
      <c r="K43" s="211" t="str">
        <f>SYNTHESE!Q103</f>
        <v/>
      </c>
      <c r="L43" s="211" t="str">
        <f>SYNTHESE!R103</f>
        <v/>
      </c>
      <c r="M43" s="211" t="str">
        <f>SYNTHESE!S103</f>
        <v/>
      </c>
      <c r="N43" s="211" t="str">
        <f>SYNTHESE!T103</f>
        <v/>
      </c>
      <c r="O43" s="211" t="str">
        <f>SYNTHESE!U103</f>
        <v/>
      </c>
      <c r="P43" s="211" t="str">
        <f>SYNTHESE!V103</f>
        <v/>
      </c>
      <c r="Q43" s="211" t="str">
        <f>SYNTHESE!W103</f>
        <v/>
      </c>
      <c r="R43" s="211" t="str">
        <f>SYNTHESE!X103</f>
        <v/>
      </c>
      <c r="S43" s="211" t="str">
        <f>SYNTHESE!Y103</f>
        <v/>
      </c>
      <c r="T43" s="211" t="str">
        <f>SYNTHESE!Z103</f>
        <v/>
      </c>
      <c r="U43" s="211" t="str">
        <f>SYNTHESE!AA103</f>
        <v/>
      </c>
      <c r="V43" s="211" t="str">
        <f>SYNTHESE!AB103</f>
        <v/>
      </c>
      <c r="W43" s="211" t="str">
        <f>SYNTHESE!AC103</f>
        <v/>
      </c>
      <c r="X43" s="211" t="str">
        <f>SYNTHESE!AD103</f>
        <v/>
      </c>
      <c r="Y43" s="211" t="str">
        <f>SYNTHESE!AE103</f>
        <v/>
      </c>
      <c r="Z43" s="211" t="str">
        <f>SYNTHESE!AF103</f>
        <v/>
      </c>
      <c r="AA43" s="211" t="str">
        <f>SYNTHESE!AG103</f>
        <v/>
      </c>
      <c r="AB43" s="211" t="str">
        <f>SYNTHESE!AH103</f>
        <v/>
      </c>
      <c r="AC43" s="211" t="str">
        <f>SYNTHESE!AI103</f>
        <v/>
      </c>
      <c r="AD43" s="211" t="str">
        <f>SYNTHESE!AJ103</f>
        <v/>
      </c>
    </row>
    <row r="44" spans="1:32">
      <c r="A44" s="245" t="s">
        <v>539</v>
      </c>
      <c r="B44" s="211" t="str">
        <f>SYNTHESE!H119</f>
        <v/>
      </c>
      <c r="C44" s="211" t="str">
        <f>SYNTHESE!I119</f>
        <v/>
      </c>
      <c r="D44" s="211" t="str">
        <f>SYNTHESE!J119</f>
        <v/>
      </c>
      <c r="E44" s="211" t="str">
        <f>SYNTHESE!K119</f>
        <v/>
      </c>
      <c r="F44" s="211" t="str">
        <f>SYNTHESE!L119</f>
        <v/>
      </c>
      <c r="G44" s="211" t="str">
        <f>SYNTHESE!M119</f>
        <v/>
      </c>
      <c r="H44" s="211" t="str">
        <f>SYNTHESE!N119</f>
        <v/>
      </c>
      <c r="I44" s="211" t="str">
        <f>SYNTHESE!O119</f>
        <v/>
      </c>
      <c r="J44" s="211" t="str">
        <f>SYNTHESE!P119</f>
        <v/>
      </c>
      <c r="K44" s="211" t="str">
        <f>SYNTHESE!Q119</f>
        <v/>
      </c>
      <c r="L44" s="211" t="str">
        <f>SYNTHESE!R119</f>
        <v/>
      </c>
      <c r="M44" s="211" t="str">
        <f>SYNTHESE!S119</f>
        <v/>
      </c>
      <c r="N44" s="211" t="str">
        <f>SYNTHESE!T119</f>
        <v/>
      </c>
      <c r="O44" s="211" t="str">
        <f>SYNTHESE!U119</f>
        <v/>
      </c>
      <c r="P44" s="211" t="str">
        <f>SYNTHESE!V119</f>
        <v/>
      </c>
      <c r="Q44" s="211" t="str">
        <f>SYNTHESE!W119</f>
        <v/>
      </c>
      <c r="R44" s="211" t="str">
        <f>SYNTHESE!X119</f>
        <v/>
      </c>
      <c r="S44" s="211" t="str">
        <f>SYNTHESE!Y119</f>
        <v/>
      </c>
      <c r="T44" s="211" t="str">
        <f>SYNTHESE!Z119</f>
        <v/>
      </c>
      <c r="U44" s="211" t="str">
        <f>SYNTHESE!AA119</f>
        <v/>
      </c>
      <c r="V44" s="211" t="str">
        <f>SYNTHESE!AB119</f>
        <v/>
      </c>
      <c r="W44" s="211" t="str">
        <f>SYNTHESE!AC119</f>
        <v/>
      </c>
      <c r="X44" s="211" t="str">
        <f>SYNTHESE!AD119</f>
        <v/>
      </c>
      <c r="Y44" s="211" t="str">
        <f>SYNTHESE!AE119</f>
        <v/>
      </c>
      <c r="Z44" s="211" t="str">
        <f>SYNTHESE!AF119</f>
        <v/>
      </c>
      <c r="AA44" s="211" t="str">
        <f>SYNTHESE!AG119</f>
        <v/>
      </c>
      <c r="AB44" s="211" t="str">
        <f>SYNTHESE!AH119</f>
        <v/>
      </c>
      <c r="AC44" s="211" t="str">
        <f>SYNTHESE!AI119</f>
        <v/>
      </c>
      <c r="AD44" s="211" t="str">
        <f>SYNTHESE!AJ119</f>
        <v/>
      </c>
    </row>
    <row r="45" spans="1:32">
      <c r="A45" s="245" t="s">
        <v>540</v>
      </c>
      <c r="B45" s="211" t="str">
        <f>SYNTHESE!H135</f>
        <v/>
      </c>
      <c r="C45" s="211" t="str">
        <f>SYNTHESE!I135</f>
        <v/>
      </c>
      <c r="D45" s="211" t="str">
        <f>SYNTHESE!J135</f>
        <v/>
      </c>
      <c r="E45" s="211" t="str">
        <f>SYNTHESE!K135</f>
        <v/>
      </c>
      <c r="F45" s="211" t="str">
        <f>SYNTHESE!L135</f>
        <v/>
      </c>
      <c r="G45" s="211" t="str">
        <f>SYNTHESE!M135</f>
        <v/>
      </c>
      <c r="H45" s="211" t="str">
        <f>SYNTHESE!N135</f>
        <v/>
      </c>
      <c r="I45" s="211" t="str">
        <f>SYNTHESE!O135</f>
        <v/>
      </c>
      <c r="J45" s="211" t="str">
        <f>SYNTHESE!P135</f>
        <v/>
      </c>
      <c r="K45" s="211" t="str">
        <f>SYNTHESE!Q135</f>
        <v/>
      </c>
      <c r="L45" s="211" t="str">
        <f>SYNTHESE!R135</f>
        <v/>
      </c>
      <c r="M45" s="211" t="str">
        <f>SYNTHESE!S135</f>
        <v/>
      </c>
      <c r="N45" s="211" t="str">
        <f>SYNTHESE!T135</f>
        <v/>
      </c>
      <c r="O45" s="211" t="str">
        <f>SYNTHESE!U135</f>
        <v/>
      </c>
      <c r="P45" s="211" t="str">
        <f>SYNTHESE!V135</f>
        <v/>
      </c>
      <c r="Q45" s="211" t="str">
        <f>SYNTHESE!W135</f>
        <v/>
      </c>
      <c r="R45" s="211" t="str">
        <f>SYNTHESE!X135</f>
        <v/>
      </c>
      <c r="S45" s="211" t="str">
        <f>SYNTHESE!Y135</f>
        <v/>
      </c>
      <c r="T45" s="211" t="str">
        <f>SYNTHESE!Z135</f>
        <v/>
      </c>
      <c r="U45" s="211" t="str">
        <f>SYNTHESE!AA135</f>
        <v/>
      </c>
      <c r="V45" s="211" t="str">
        <f>SYNTHESE!AB135</f>
        <v/>
      </c>
      <c r="W45" s="211" t="str">
        <f>SYNTHESE!AC135</f>
        <v/>
      </c>
      <c r="X45" s="211" t="str">
        <f>SYNTHESE!AD135</f>
        <v/>
      </c>
      <c r="Y45" s="211" t="str">
        <f>SYNTHESE!AE135</f>
        <v/>
      </c>
      <c r="Z45" s="211" t="str">
        <f>SYNTHESE!AF135</f>
        <v/>
      </c>
      <c r="AA45" s="211" t="str">
        <f>SYNTHESE!AG135</f>
        <v/>
      </c>
      <c r="AB45" s="211" t="str">
        <f>SYNTHESE!AH135</f>
        <v/>
      </c>
      <c r="AC45" s="211" t="str">
        <f>SYNTHESE!AI135</f>
        <v/>
      </c>
      <c r="AD45" s="211" t="str">
        <f>SYNTHESE!AJ135</f>
        <v/>
      </c>
    </row>
    <row r="46" spans="1:32" ht="15.75" thickBot="1">
      <c r="A46" s="249" t="s">
        <v>541</v>
      </c>
      <c r="B46" s="240" t="str">
        <f>SYNTHESE!H151</f>
        <v/>
      </c>
      <c r="C46" s="240" t="str">
        <f>SYNTHESE!I151</f>
        <v/>
      </c>
      <c r="D46" s="240" t="str">
        <f>SYNTHESE!J151</f>
        <v/>
      </c>
      <c r="E46" s="240" t="str">
        <f>SYNTHESE!K151</f>
        <v/>
      </c>
      <c r="F46" s="240" t="str">
        <f>SYNTHESE!L151</f>
        <v/>
      </c>
      <c r="G46" s="240" t="str">
        <f>SYNTHESE!M151</f>
        <v/>
      </c>
      <c r="H46" s="240" t="str">
        <f>SYNTHESE!N151</f>
        <v/>
      </c>
      <c r="I46" s="240" t="str">
        <f>SYNTHESE!O151</f>
        <v/>
      </c>
      <c r="J46" s="240" t="str">
        <f>SYNTHESE!P151</f>
        <v/>
      </c>
      <c r="K46" s="240" t="str">
        <f>SYNTHESE!Q151</f>
        <v/>
      </c>
      <c r="L46" s="240" t="str">
        <f>SYNTHESE!R151</f>
        <v/>
      </c>
      <c r="M46" s="240" t="str">
        <f>SYNTHESE!S151</f>
        <v/>
      </c>
      <c r="N46" s="240" t="str">
        <f>SYNTHESE!T151</f>
        <v/>
      </c>
      <c r="O46" s="240" t="str">
        <f>SYNTHESE!U151</f>
        <v/>
      </c>
      <c r="P46" s="240" t="str">
        <f>SYNTHESE!V151</f>
        <v/>
      </c>
      <c r="Q46" s="240" t="str">
        <f>SYNTHESE!W151</f>
        <v/>
      </c>
      <c r="R46" s="240" t="str">
        <f>SYNTHESE!X151</f>
        <v/>
      </c>
      <c r="S46" s="240" t="str">
        <f>SYNTHESE!Y151</f>
        <v/>
      </c>
      <c r="T46" s="240" t="str">
        <f>SYNTHESE!Z151</f>
        <v/>
      </c>
      <c r="U46" s="240" t="str">
        <f>SYNTHESE!AA151</f>
        <v/>
      </c>
      <c r="V46" s="240" t="str">
        <f>SYNTHESE!AB151</f>
        <v/>
      </c>
      <c r="W46" s="240" t="str">
        <f>SYNTHESE!AC151</f>
        <v/>
      </c>
      <c r="X46" s="240" t="str">
        <f>SYNTHESE!AD151</f>
        <v/>
      </c>
      <c r="Y46" s="240" t="str">
        <f>SYNTHESE!AE151</f>
        <v/>
      </c>
      <c r="Z46" s="240" t="str">
        <f>SYNTHESE!AF151</f>
        <v/>
      </c>
      <c r="AA46" s="240" t="str">
        <f>SYNTHESE!AG151</f>
        <v/>
      </c>
      <c r="AB46" s="240" t="str">
        <f>SYNTHESE!AH151</f>
        <v/>
      </c>
      <c r="AC46" s="240" t="str">
        <f>SYNTHESE!AI151</f>
        <v/>
      </c>
      <c r="AD46" s="240" t="str">
        <f>SYNTHESE!AJ151</f>
        <v/>
      </c>
    </row>
    <row r="47" spans="1:32" ht="15.75" thickBot="1"/>
    <row r="48" spans="1:32" s="268" customFormat="1" ht="50.25" customHeight="1">
      <c r="A48" s="270"/>
      <c r="B48" s="271"/>
      <c r="C48" s="271"/>
      <c r="D48" s="271"/>
      <c r="E48" s="271"/>
      <c r="F48" s="271"/>
      <c r="G48" s="271"/>
      <c r="H48" s="279" t="s">
        <v>553</v>
      </c>
      <c r="I48" s="279" t="s">
        <v>554</v>
      </c>
      <c r="J48" s="279" t="s">
        <v>555</v>
      </c>
      <c r="K48" s="272"/>
      <c r="L48" s="557" t="s">
        <v>556</v>
      </c>
      <c r="M48" s="557"/>
      <c r="N48" s="557"/>
      <c r="O48" s="557"/>
      <c r="P48" s="557"/>
      <c r="Q48" s="557"/>
      <c r="R48" s="557"/>
      <c r="S48" s="271"/>
      <c r="T48" s="557" t="s">
        <v>557</v>
      </c>
      <c r="U48" s="558"/>
      <c r="V48" s="558"/>
      <c r="W48" s="558"/>
      <c r="X48" s="558"/>
      <c r="Y48" s="558"/>
      <c r="Z48" s="559"/>
      <c r="AA48" s="266"/>
      <c r="AB48" s="266"/>
      <c r="AC48" s="266"/>
      <c r="AD48" s="266"/>
      <c r="AE48" s="267"/>
    </row>
    <row r="49" spans="1:26" ht="5.25" customHeight="1" thickBot="1">
      <c r="A49" s="273"/>
      <c r="B49" s="25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74"/>
    </row>
    <row r="50" spans="1:26">
      <c r="A50" s="253" t="s">
        <v>532</v>
      </c>
      <c r="B50" s="556" t="str">
        <f>IF(INFORMATIONS!C30&lt;&gt;"",INFORMATIONS!C30,"")</f>
        <v/>
      </c>
      <c r="C50" s="556"/>
      <c r="D50" s="556"/>
      <c r="E50" s="564" t="str">
        <f>IF(INFORMATIONS!B34&lt;&gt;"",INFORMATIONS!B34,IF(INFORMATIONS!B35&lt;&gt;"",INFORMATIONS!B35,""))</f>
        <v/>
      </c>
      <c r="F50" s="564"/>
      <c r="G50" s="564"/>
      <c r="H50" s="269" t="str">
        <f>IF(INFORMATIONS!C35&lt;&gt;"","OUI","")</f>
        <v/>
      </c>
      <c r="I50" s="269" t="str">
        <f>IF(INFORMATIONS!C34&lt;&gt;"","OUI","")</f>
        <v/>
      </c>
      <c r="J50" s="269" t="str">
        <f>IF(INFORMATIONS!D34&lt;&gt;"","OUI","")</f>
        <v/>
      </c>
      <c r="K50" s="275"/>
      <c r="L50" s="560" t="str">
        <f>IF(INFORMATIONS!C31&lt;&gt;"",INFORMATIONS!C31,"")</f>
        <v/>
      </c>
      <c r="M50" s="560"/>
      <c r="N50" s="560"/>
      <c r="O50" s="560"/>
      <c r="P50" s="560"/>
      <c r="Q50" s="560"/>
      <c r="R50" s="560"/>
      <c r="S50" s="244"/>
      <c r="T50" s="560" t="str">
        <f>IF(INFORMATIONS!C32&lt;&gt;"",INFORMATIONS!C32,"")</f>
        <v/>
      </c>
      <c r="U50" s="560"/>
      <c r="V50" s="560"/>
      <c r="W50" s="560"/>
      <c r="X50" s="560"/>
      <c r="Y50" s="560"/>
      <c r="Z50" s="561"/>
    </row>
    <row r="51" spans="1:26">
      <c r="A51" s="245" t="s">
        <v>533</v>
      </c>
      <c r="B51" s="556" t="str">
        <f>IF(INFORMATIONS!C40&lt;&gt;"",INFORMATIONS!C40,"")</f>
        <v/>
      </c>
      <c r="C51" s="556"/>
      <c r="D51" s="556"/>
      <c r="E51" s="564" t="str">
        <f>IF(INFORMATIONS!B44&lt;&gt;"",INFORMATIONS!B44,IF(INFORMATIONS!B45&lt;&gt;"",INFORMATIONS!B45,""))</f>
        <v/>
      </c>
      <c r="F51" s="564"/>
      <c r="G51" s="564"/>
      <c r="H51" s="269" t="str">
        <f>IF(INFORMATIONS!C45&lt;&gt;"","OUI","")</f>
        <v/>
      </c>
      <c r="I51" s="269" t="str">
        <f>IF(INFORMATIONS!C44&lt;&gt;"","OUI","")</f>
        <v/>
      </c>
      <c r="J51" s="269" t="str">
        <f>IF(INFORMATIONS!D44&lt;&gt;"","OUI","")</f>
        <v/>
      </c>
      <c r="K51" s="275"/>
      <c r="L51" s="560" t="str">
        <f>IF(INFORMATIONS!C41&lt;&gt;"",INFORMATIONS!C41,"")</f>
        <v/>
      </c>
      <c r="M51" s="560"/>
      <c r="N51" s="560"/>
      <c r="O51" s="560"/>
      <c r="P51" s="560"/>
      <c r="Q51" s="560"/>
      <c r="R51" s="560"/>
      <c r="S51" s="244"/>
      <c r="T51" s="560" t="str">
        <f>IF(INFORMATIONS!C42&lt;&gt;"",INFORMATIONS!C42,"")</f>
        <v/>
      </c>
      <c r="U51" s="560"/>
      <c r="V51" s="560"/>
      <c r="W51" s="560"/>
      <c r="X51" s="560"/>
      <c r="Y51" s="560"/>
      <c r="Z51" s="561"/>
    </row>
    <row r="52" spans="1:26">
      <c r="A52" s="245" t="s">
        <v>534</v>
      </c>
      <c r="B52" s="556" t="str">
        <f>IF(INFORMATIONS!C50&lt;&gt;"",INFORMATIONS!C50,"")</f>
        <v/>
      </c>
      <c r="C52" s="556"/>
      <c r="D52" s="556"/>
      <c r="E52" s="564" t="str">
        <f>IF(INFORMATIONS!B54&lt;&gt;"",INFORMATIONS!B54,IF(INFORMATIONS!B55&lt;&gt;"",INFORMATIONS!B55,""))</f>
        <v/>
      </c>
      <c r="F52" s="564"/>
      <c r="G52" s="564"/>
      <c r="H52" s="269" t="str">
        <f>IF(INFORMATIONS!C55&lt;&gt;"","OUI","")</f>
        <v/>
      </c>
      <c r="I52" s="269" t="str">
        <f>IF(INFORMATIONS!C54&lt;&gt;"","OUI","")</f>
        <v/>
      </c>
      <c r="J52" s="269" t="str">
        <f>IF(INFORMATIONS!D54&lt;&gt;"","OUI","")</f>
        <v/>
      </c>
      <c r="K52" s="275"/>
      <c r="L52" s="560" t="str">
        <f>IF(INFORMATIONS!C51&lt;&gt;"",INFORMATIONS!C51,"")</f>
        <v/>
      </c>
      <c r="M52" s="560"/>
      <c r="N52" s="560"/>
      <c r="O52" s="560"/>
      <c r="P52" s="560"/>
      <c r="Q52" s="560"/>
      <c r="R52" s="560"/>
      <c r="S52" s="244"/>
      <c r="T52" s="560" t="str">
        <f>IF(INFORMATIONS!C52&lt;&gt;"",INFORMATIONS!C52,"")</f>
        <v/>
      </c>
      <c r="U52" s="560"/>
      <c r="V52" s="560"/>
      <c r="W52" s="560"/>
      <c r="X52" s="560"/>
      <c r="Y52" s="560"/>
      <c r="Z52" s="561"/>
    </row>
    <row r="53" spans="1:26">
      <c r="A53" s="245" t="s">
        <v>535</v>
      </c>
      <c r="B53" s="556" t="str">
        <f>IF(INFORMATIONS!C60&lt;&gt;"",INFORMATIONS!C60,"")</f>
        <v/>
      </c>
      <c r="C53" s="556"/>
      <c r="D53" s="556"/>
      <c r="E53" s="564" t="str">
        <f>IF(INFORMATIONS!B64&lt;&gt;"",INFORMATIONS!B64,IF(INFORMATIONS!B65&lt;&gt;"",INFORMATIONS!B65,""))</f>
        <v/>
      </c>
      <c r="F53" s="564"/>
      <c r="G53" s="564"/>
      <c r="H53" s="269" t="str">
        <f>IF(INFORMATIONS!C65&lt;&gt;"","OUI","")</f>
        <v/>
      </c>
      <c r="I53" s="269" t="str">
        <f>IF(INFORMATIONS!C64&lt;&gt;"","OUI","")</f>
        <v/>
      </c>
      <c r="J53" s="269" t="str">
        <f>IF(INFORMATIONS!D64&lt;&gt;"","OUI","")</f>
        <v/>
      </c>
      <c r="K53" s="275"/>
      <c r="L53" s="560" t="str">
        <f>IF(INFORMATIONS!C61&lt;&gt;"",INFORMATIONS!C61,"")</f>
        <v/>
      </c>
      <c r="M53" s="560"/>
      <c r="N53" s="560"/>
      <c r="O53" s="560"/>
      <c r="P53" s="560"/>
      <c r="Q53" s="560"/>
      <c r="R53" s="560"/>
      <c r="S53" s="244"/>
      <c r="T53" s="560" t="str">
        <f>IF(INFORMATIONS!C62&lt;&gt;"",INFORMATIONS!C62,"")</f>
        <v/>
      </c>
      <c r="U53" s="560"/>
      <c r="V53" s="560"/>
      <c r="W53" s="560"/>
      <c r="X53" s="560"/>
      <c r="Y53" s="560"/>
      <c r="Z53" s="561"/>
    </row>
    <row r="54" spans="1:26">
      <c r="A54" s="245" t="s">
        <v>536</v>
      </c>
      <c r="B54" s="556" t="str">
        <f>IF(INFORMATIONS!C70&lt;&gt;"",INFORMATIONS!C70,"")</f>
        <v/>
      </c>
      <c r="C54" s="556"/>
      <c r="D54" s="556"/>
      <c r="E54" s="564" t="str">
        <f>IF(INFORMATIONS!B74&lt;&gt;"",INFORMATIONS!B74,IF(INFORMATIONS!B75&lt;&gt;"",INFORMATIONS!B75,""))</f>
        <v/>
      </c>
      <c r="F54" s="564"/>
      <c r="G54" s="564"/>
      <c r="H54" s="269" t="str">
        <f>IF(INFORMATIONS!C75&lt;&gt;"","OUI","")</f>
        <v/>
      </c>
      <c r="I54" s="269" t="str">
        <f>IF(INFORMATIONS!C74&lt;&gt;"","OUI","")</f>
        <v/>
      </c>
      <c r="J54" s="269" t="str">
        <f>IF(INFORMATIONS!D74&lt;&gt;"","OUI","")</f>
        <v/>
      </c>
      <c r="K54" s="275"/>
      <c r="L54" s="560" t="str">
        <f>IF(INFORMATIONS!C71&lt;&gt;"",INFORMATIONS!C71,"")</f>
        <v/>
      </c>
      <c r="M54" s="560"/>
      <c r="N54" s="560"/>
      <c r="O54" s="560"/>
      <c r="P54" s="560"/>
      <c r="Q54" s="560"/>
      <c r="R54" s="560"/>
      <c r="S54" s="244"/>
      <c r="T54" s="560" t="str">
        <f>IF(INFORMATIONS!C72&lt;&gt;"",INFORMATIONS!C72,"")</f>
        <v/>
      </c>
      <c r="U54" s="560"/>
      <c r="V54" s="560"/>
      <c r="W54" s="560"/>
      <c r="X54" s="560"/>
      <c r="Y54" s="560"/>
      <c r="Z54" s="561"/>
    </row>
    <row r="55" spans="1:26">
      <c r="A55" s="245" t="s">
        <v>537</v>
      </c>
      <c r="B55" s="556" t="str">
        <f>IF(INFORMATIONS!C80&lt;&gt;"",INFORMATIONS!C80,"")</f>
        <v/>
      </c>
      <c r="C55" s="556"/>
      <c r="D55" s="556"/>
      <c r="E55" s="564" t="str">
        <f>IF(INFORMATIONS!B84&lt;&gt;"",INFORMATIONS!B84,IF(INFORMATIONS!B85&lt;&gt;"",INFORMATIONS!B85,""))</f>
        <v/>
      </c>
      <c r="F55" s="564"/>
      <c r="G55" s="564"/>
      <c r="H55" s="269" t="str">
        <f>IF(INFORMATIONS!C85&lt;&gt;"","OUI","")</f>
        <v/>
      </c>
      <c r="I55" s="269" t="str">
        <f>IF(INFORMATIONS!C84&lt;&gt;"","OUI","")</f>
        <v/>
      </c>
      <c r="J55" s="269" t="str">
        <f>IF(INFORMATIONS!D84&lt;&gt;"","OUI","")</f>
        <v/>
      </c>
      <c r="K55" s="275"/>
      <c r="L55" s="560" t="str">
        <f>IF(INFORMATIONS!C81&lt;&gt;"",INFORMATIONS!C81,"")</f>
        <v/>
      </c>
      <c r="M55" s="560"/>
      <c r="N55" s="560"/>
      <c r="O55" s="560"/>
      <c r="P55" s="560"/>
      <c r="Q55" s="560"/>
      <c r="R55" s="560"/>
      <c r="S55" s="244"/>
      <c r="T55" s="560" t="str">
        <f>IF(INFORMATIONS!C82&lt;&gt;"",INFORMATIONS!C82,"")</f>
        <v/>
      </c>
      <c r="U55" s="560"/>
      <c r="V55" s="560"/>
      <c r="W55" s="560"/>
      <c r="X55" s="560"/>
      <c r="Y55" s="560"/>
      <c r="Z55" s="561"/>
    </row>
    <row r="56" spans="1:26">
      <c r="A56" s="245" t="s">
        <v>538</v>
      </c>
      <c r="B56" s="556" t="str">
        <f>IF(INFORMATIONS!C90&lt;&gt;"",INFORMATIONS!C90,"")</f>
        <v/>
      </c>
      <c r="C56" s="556"/>
      <c r="D56" s="556"/>
      <c r="E56" s="564" t="str">
        <f>IF(INFORMATIONS!B94&lt;&gt;"",INFORMATIONS!B94,IF(INFORMATIONS!B95&lt;&gt;"",INFORMATIONS!B95,""))</f>
        <v/>
      </c>
      <c r="F56" s="564"/>
      <c r="G56" s="564"/>
      <c r="H56" s="269" t="str">
        <f>IF(INFORMATIONS!C95&lt;&gt;"","OUI","")</f>
        <v/>
      </c>
      <c r="I56" s="269" t="str">
        <f>IF(INFORMATIONS!C94&lt;&gt;"","OUI","")</f>
        <v/>
      </c>
      <c r="J56" s="269" t="str">
        <f>IF(INFORMATIONS!D94&lt;&gt;"","OUI","")</f>
        <v/>
      </c>
      <c r="K56" s="275"/>
      <c r="L56" s="560" t="str">
        <f>IF(INFORMATIONS!C91&lt;&gt;"",INFORMATIONS!C91,"")</f>
        <v/>
      </c>
      <c r="M56" s="560"/>
      <c r="N56" s="560"/>
      <c r="O56" s="560"/>
      <c r="P56" s="560"/>
      <c r="Q56" s="560"/>
      <c r="R56" s="560"/>
      <c r="S56" s="244"/>
      <c r="T56" s="560" t="str">
        <f>IF(INFORMATIONS!C92&lt;&gt;"",INFORMATIONS!C92,"")</f>
        <v/>
      </c>
      <c r="U56" s="560"/>
      <c r="V56" s="560"/>
      <c r="W56" s="560"/>
      <c r="X56" s="560"/>
      <c r="Y56" s="560"/>
      <c r="Z56" s="561"/>
    </row>
    <row r="57" spans="1:26">
      <c r="A57" s="245" t="s">
        <v>539</v>
      </c>
      <c r="B57" s="556" t="str">
        <f>IF(INFORMATIONS!C100&lt;&gt;"",INFORMATIONS!C100,"")</f>
        <v/>
      </c>
      <c r="C57" s="556"/>
      <c r="D57" s="556"/>
      <c r="E57" s="564" t="str">
        <f>IF(INFORMATIONS!B104&lt;&gt;"",INFORMATIONS!B104,IF(INFORMATIONS!B105&lt;&gt;"",INFORMATIONS!B105,""))</f>
        <v/>
      </c>
      <c r="F57" s="564"/>
      <c r="G57" s="564"/>
      <c r="H57" s="269" t="str">
        <f>IF(INFORMATIONS!C105&lt;&gt;"","OUI","")</f>
        <v/>
      </c>
      <c r="I57" s="269" t="str">
        <f>IF(INFORMATIONS!C104&lt;&gt;"","OUI","")</f>
        <v/>
      </c>
      <c r="J57" s="269" t="str">
        <f>IF(INFORMATIONS!D104&lt;&gt;"","OUI","")</f>
        <v/>
      </c>
      <c r="K57" s="275"/>
      <c r="L57" s="560" t="str">
        <f>IF(INFORMATIONS!C101&lt;&gt;"",INFORMATIONS!C101,"")</f>
        <v/>
      </c>
      <c r="M57" s="560"/>
      <c r="N57" s="560"/>
      <c r="O57" s="560"/>
      <c r="P57" s="560"/>
      <c r="Q57" s="560"/>
      <c r="R57" s="560"/>
      <c r="S57" s="244"/>
      <c r="T57" s="560" t="str">
        <f>IF(INFORMATIONS!C102&lt;&gt;"",INFORMATIONS!C102,"")</f>
        <v/>
      </c>
      <c r="U57" s="560"/>
      <c r="V57" s="560"/>
      <c r="W57" s="560"/>
      <c r="X57" s="560"/>
      <c r="Y57" s="560"/>
      <c r="Z57" s="561"/>
    </row>
    <row r="58" spans="1:26">
      <c r="A58" s="245" t="s">
        <v>540</v>
      </c>
      <c r="B58" s="556" t="str">
        <f>IF(INFORMATIONS!C110&lt;&gt;"",INFORMATIONS!C110,"")</f>
        <v/>
      </c>
      <c r="C58" s="556"/>
      <c r="D58" s="556"/>
      <c r="E58" s="564" t="str">
        <f>IF(INFORMATIONS!B114&lt;&gt;"",INFORMATIONS!B114,IF(INFORMATIONS!B115&lt;&gt;"",INFORMATIONS!B115,""))</f>
        <v/>
      </c>
      <c r="F58" s="564"/>
      <c r="G58" s="564"/>
      <c r="H58" s="269" t="str">
        <f>IF(INFORMATIONS!C115&lt;&gt;"","OUI","")</f>
        <v/>
      </c>
      <c r="I58" s="269" t="str">
        <f>IF(INFORMATIONS!C114&lt;&gt;"","OUI","")</f>
        <v/>
      </c>
      <c r="J58" s="269" t="str">
        <f>IF(INFORMATIONS!D114&lt;&gt;"","OUI","")</f>
        <v/>
      </c>
      <c r="K58" s="275"/>
      <c r="L58" s="560" t="str">
        <f>IF(INFORMATIONS!C111&lt;&gt;"",INFORMATIONS!C111,"")</f>
        <v/>
      </c>
      <c r="M58" s="560"/>
      <c r="N58" s="560"/>
      <c r="O58" s="560"/>
      <c r="P58" s="560"/>
      <c r="Q58" s="560"/>
      <c r="R58" s="560"/>
      <c r="S58" s="244"/>
      <c r="T58" s="560" t="str">
        <f>IF(INFORMATIONS!C112&lt;&gt;"",INFORMATIONS!C112,"")</f>
        <v/>
      </c>
      <c r="U58" s="560"/>
      <c r="V58" s="560"/>
      <c r="W58" s="560"/>
      <c r="X58" s="560"/>
      <c r="Y58" s="560"/>
      <c r="Z58" s="561"/>
    </row>
    <row r="59" spans="1:26" ht="15.75" thickBot="1">
      <c r="A59" s="249" t="s">
        <v>541</v>
      </c>
      <c r="B59" s="565" t="str">
        <f>IF(INFORMATIONS!C120&lt;&gt;"",INFORMATIONS!C120,"")</f>
        <v/>
      </c>
      <c r="C59" s="565"/>
      <c r="D59" s="565"/>
      <c r="E59" s="566" t="str">
        <f>IF(INFORMATIONS!B124&lt;&gt;"",INFORMATIONS!B124,IF(INFORMATIONS!B125&lt;&gt;"",INFORMATIONS!B125,""))</f>
        <v/>
      </c>
      <c r="F59" s="566"/>
      <c r="G59" s="566"/>
      <c r="H59" s="276" t="str">
        <f>IF(INFORMATIONS!C125&lt;&gt;"","OUI","")</f>
        <v/>
      </c>
      <c r="I59" s="276" t="str">
        <f>IF(INFORMATIONS!C124&lt;&gt;"","OUI","")</f>
        <v/>
      </c>
      <c r="J59" s="276" t="str">
        <f>IF(INFORMATIONS!D124&lt;&gt;"","OUI","")</f>
        <v/>
      </c>
      <c r="K59" s="277"/>
      <c r="L59" s="562" t="str">
        <f>IF(INFORMATIONS!C121&lt;&gt;"",INFORMATIONS!C121,"")</f>
        <v/>
      </c>
      <c r="M59" s="562"/>
      <c r="N59" s="562"/>
      <c r="O59" s="562"/>
      <c r="P59" s="562"/>
      <c r="Q59" s="562"/>
      <c r="R59" s="562"/>
      <c r="S59" s="278"/>
      <c r="T59" s="562" t="str">
        <f>IF(INFORMATIONS!C122&lt;&gt;"",INFORMATIONS!C122,"")</f>
        <v/>
      </c>
      <c r="U59" s="562"/>
      <c r="V59" s="562"/>
      <c r="W59" s="562"/>
      <c r="X59" s="562"/>
      <c r="Y59" s="562"/>
      <c r="Z59" s="563"/>
    </row>
  </sheetData>
  <sheetProtection algorithmName="SHA-512" hashValue="tuBDZk7Akq+ssrNtEHyqZS95kGJtPMZ/BwzrAsGwCeszwtJJxlVsVOHl1jURRqn1T5JmWQz0hs8XkKArg1rGBw==" saltValue="Lfm5nVj1gPRCOSMieIi55g==" spinCount="100000" sheet="1" selectLockedCells="1"/>
  <mergeCells count="90">
    <mergeCell ref="B58:D58"/>
    <mergeCell ref="L59:R59"/>
    <mergeCell ref="L54:R54"/>
    <mergeCell ref="L55:R55"/>
    <mergeCell ref="L56:R56"/>
    <mergeCell ref="B59:D59"/>
    <mergeCell ref="E55:G55"/>
    <mergeCell ref="E56:G56"/>
    <mergeCell ref="E57:G57"/>
    <mergeCell ref="E58:G58"/>
    <mergeCell ref="E59:G59"/>
    <mergeCell ref="B54:D54"/>
    <mergeCell ref="B55:D55"/>
    <mergeCell ref="B56:D56"/>
    <mergeCell ref="B57:D57"/>
    <mergeCell ref="T59:Z59"/>
    <mergeCell ref="E50:G50"/>
    <mergeCell ref="E51:G51"/>
    <mergeCell ref="E52:G52"/>
    <mergeCell ref="E53:G53"/>
    <mergeCell ref="E54:G54"/>
    <mergeCell ref="T53:Z53"/>
    <mergeCell ref="T54:Z54"/>
    <mergeCell ref="L57:R57"/>
    <mergeCell ref="L58:R58"/>
    <mergeCell ref="L53:R53"/>
    <mergeCell ref="T55:Z55"/>
    <mergeCell ref="T56:Z56"/>
    <mergeCell ref="T57:Z57"/>
    <mergeCell ref="T58:Z58"/>
    <mergeCell ref="B50:D50"/>
    <mergeCell ref="B51:D51"/>
    <mergeCell ref="B52:D52"/>
    <mergeCell ref="B53:D53"/>
    <mergeCell ref="T48:Z48"/>
    <mergeCell ref="L48:R48"/>
    <mergeCell ref="L50:R50"/>
    <mergeCell ref="L51:R51"/>
    <mergeCell ref="L52:R52"/>
    <mergeCell ref="T50:Z50"/>
    <mergeCell ref="T51:Z51"/>
    <mergeCell ref="T52:Z52"/>
    <mergeCell ref="J18:AB18"/>
    <mergeCell ref="J19:AB19"/>
    <mergeCell ref="J20:AB20"/>
    <mergeCell ref="J22:AB22"/>
    <mergeCell ref="AC33:AD33"/>
    <mergeCell ref="A31:AD31"/>
    <mergeCell ref="B33:F33"/>
    <mergeCell ref="G33:K33"/>
    <mergeCell ref="L33:O33"/>
    <mergeCell ref="P33:Y33"/>
    <mergeCell ref="Z33:AB33"/>
    <mergeCell ref="B19:I20"/>
    <mergeCell ref="B22:I22"/>
    <mergeCell ref="B23:I23"/>
    <mergeCell ref="B18:I18"/>
    <mergeCell ref="J3:AB3"/>
    <mergeCell ref="J4:AB4"/>
    <mergeCell ref="J5:AB5"/>
    <mergeCell ref="J6:AB6"/>
    <mergeCell ref="J7:AB7"/>
    <mergeCell ref="J8:AB8"/>
    <mergeCell ref="J10:AB10"/>
    <mergeCell ref="J11:AB11"/>
    <mergeCell ref="J12:AB12"/>
    <mergeCell ref="J13:AB13"/>
    <mergeCell ref="J14:AB14"/>
    <mergeCell ref="J16:AB16"/>
    <mergeCell ref="J17:AB17"/>
    <mergeCell ref="B10:I10"/>
    <mergeCell ref="B11:I11"/>
    <mergeCell ref="B12:I12"/>
    <mergeCell ref="B13:I14"/>
    <mergeCell ref="A1:AD1"/>
    <mergeCell ref="B16:I16"/>
    <mergeCell ref="B17:I17"/>
    <mergeCell ref="AC34:AD34"/>
    <mergeCell ref="B3:I3"/>
    <mergeCell ref="B4:I4"/>
    <mergeCell ref="B5:I5"/>
    <mergeCell ref="B6:I6"/>
    <mergeCell ref="B7:I7"/>
    <mergeCell ref="D34:F34"/>
    <mergeCell ref="L34:N34"/>
    <mergeCell ref="Q34:T34"/>
    <mergeCell ref="U34:V34"/>
    <mergeCell ref="Z34:AB34"/>
    <mergeCell ref="J23:AB23"/>
    <mergeCell ref="B8:I8"/>
  </mergeCells>
  <conditionalFormatting sqref="B35:AD36">
    <cfRule type="cellIs" dxfId="83" priority="8" operator="equal">
      <formula>"N_EVAL"</formula>
    </cfRule>
    <cfRule type="cellIs" dxfId="82" priority="9" operator="equal">
      <formula>"EVAL"</formula>
    </cfRule>
  </conditionalFormatting>
  <conditionalFormatting sqref="B37:AD46">
    <cfRule type="cellIs" dxfId="81" priority="3" operator="equal">
      <formula>"TBM"</formula>
    </cfRule>
    <cfRule type="cellIs" dxfId="80" priority="4" operator="equal">
      <formula>"M_C"</formula>
    </cfRule>
    <cfRule type="cellIs" dxfId="79" priority="5" operator="equal">
      <formula>"T_B_M"</formula>
    </cfRule>
    <cfRule type="cellIs" dxfId="78" priority="6" operator="equal">
      <formula>"M_S"</formula>
    </cfRule>
    <cfRule type="cellIs" dxfId="77" priority="7" operator="equal">
      <formula>"M_I"</formula>
    </cfRule>
  </conditionalFormatting>
  <conditionalFormatting sqref="E50:G59">
    <cfRule type="cellIs" dxfId="76" priority="1" operator="equal">
      <formula>"VISITE"</formula>
    </cfRule>
    <cfRule type="cellIs" dxfId="75" priority="2" operator="equal">
      <formula>"AUTO_POS"</formula>
    </cfRule>
  </conditionalFormatting>
  <pageMargins left="0.70866141732283472" right="0.70866141732283472" top="0.74803149606299213" bottom="0.74803149606299213" header="0.31496062992125984" footer="0.31496062992125984"/>
  <pageSetup paperSize="9" orientation="landscape" r:id="rId1"/>
  <headerFooter>
    <oddHeader>&amp;LESPE LYON&amp;CODS 2018 / 2019&amp;R&amp;D</oddHeader>
    <oddFooter>&amp;L&amp;F&amp;C&amp;A&amp;RPage : &amp;P /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72"/>
  <sheetViews>
    <sheetView zoomScaleNormal="100" workbookViewId="0">
      <selection activeCell="D3" sqref="D3"/>
    </sheetView>
  </sheetViews>
  <sheetFormatPr baseColWidth="10" defaultColWidth="11.42578125" defaultRowHeight="15"/>
  <cols>
    <col min="1" max="1" width="2.7109375" style="6" customWidth="1"/>
    <col min="2" max="2" width="7.7109375" style="254" customWidth="1"/>
    <col min="3" max="3" width="17.5703125" style="254" customWidth="1"/>
    <col min="4" max="4" width="16.42578125" style="254" customWidth="1"/>
    <col min="5" max="5" width="6.140625" style="254" customWidth="1"/>
    <col min="6" max="6" width="32.7109375" style="254" customWidth="1"/>
    <col min="7" max="7" width="30.5703125" style="254" customWidth="1"/>
    <col min="8" max="16384" width="11.42578125" style="6"/>
  </cols>
  <sheetData>
    <row r="1" spans="1:7" ht="24.75" customHeight="1">
      <c r="A1" s="241"/>
      <c r="B1" s="579" t="s">
        <v>581</v>
      </c>
      <c r="C1" s="579"/>
      <c r="D1" s="579"/>
      <c r="E1" s="579"/>
      <c r="F1" s="579"/>
      <c r="G1" s="579"/>
    </row>
    <row r="2" spans="1:7" ht="5.0999999999999996" customHeight="1">
      <c r="A2" s="241"/>
      <c r="B2" s="243"/>
      <c r="C2" s="243"/>
      <c r="D2" s="243"/>
      <c r="E2" s="243"/>
      <c r="F2" s="243"/>
      <c r="G2" s="243"/>
    </row>
    <row r="3" spans="1:7" s="291" customFormat="1" ht="18" customHeight="1">
      <c r="A3" s="318"/>
      <c r="B3" s="572" t="s">
        <v>571</v>
      </c>
      <c r="C3" s="572"/>
      <c r="D3" s="306" t="s">
        <v>533</v>
      </c>
      <c r="E3" s="281"/>
      <c r="F3" s="234" t="str">
        <f>IF(HLOOKUP(D3,TABLE_INFO,7,FALSE)="VISITE","VISITE",IF(HLOOKUP(D3,TABLE_INFO,8,FALSE)="AUTO_POS","AUTO_POS",""))</f>
        <v/>
      </c>
      <c r="G3" s="281"/>
    </row>
    <row r="4" spans="1:7" ht="5.0999999999999996" customHeight="1">
      <c r="A4" s="241"/>
      <c r="B4" s="286"/>
      <c r="C4" s="286"/>
      <c r="D4" s="284"/>
      <c r="E4" s="284"/>
      <c r="F4" s="284"/>
      <c r="G4" s="284"/>
    </row>
    <row r="5" spans="1:7" s="290" customFormat="1" ht="17.100000000000001" customHeight="1">
      <c r="A5" s="319"/>
      <c r="B5" s="315" t="s">
        <v>468</v>
      </c>
      <c r="C5" s="315"/>
      <c r="D5" s="574" t="str">
        <f>IF(HLOOKUP($D$3,TABLE_INFO,2,FALSE)&lt;&gt;"",HLOOKUP($D$3,TABLE_INFO,2,FALSE),"")</f>
        <v/>
      </c>
      <c r="E5" s="574"/>
      <c r="F5" s="574"/>
      <c r="G5" s="320"/>
    </row>
    <row r="6" spans="1:7" s="290" customFormat="1" ht="17.100000000000001" customHeight="1">
      <c r="A6" s="319"/>
      <c r="B6" s="573" t="s">
        <v>270</v>
      </c>
      <c r="C6" s="573"/>
      <c r="D6" s="575" t="str">
        <f>IF(HLOOKUP($D$3,TABLE_INFO,3,FALSE)&lt;&gt;"",HLOOKUP($D$3,TABLE_INFO,3,FALSE),"")</f>
        <v/>
      </c>
      <c r="E6" s="575"/>
      <c r="F6" s="575"/>
      <c r="G6" s="321"/>
    </row>
    <row r="7" spans="1:7" s="290" customFormat="1" ht="17.100000000000001" customHeight="1">
      <c r="A7" s="319"/>
      <c r="B7" s="315" t="s">
        <v>462</v>
      </c>
      <c r="C7" s="315"/>
      <c r="D7" s="574" t="str">
        <f>IF(HLOOKUP($D$3,TABLE_INFO,4,FALSE)&lt;&gt;"",HLOOKUP($D$3,TABLE_INFO,4,FALSE),"")</f>
        <v/>
      </c>
      <c r="E7" s="574"/>
      <c r="F7" s="574"/>
      <c r="G7" s="322"/>
    </row>
    <row r="8" spans="1:7" s="290" customFormat="1" ht="17.100000000000001" customHeight="1">
      <c r="A8" s="319"/>
      <c r="B8" s="573" t="s">
        <v>463</v>
      </c>
      <c r="C8" s="573"/>
      <c r="D8" s="574" t="str">
        <f>IF(HLOOKUP($D$3,TABLE_INFO,5,FALSE)&lt;&gt;"",HLOOKUP($D$3,TABLE_INFO,5,FALSE),"")</f>
        <v/>
      </c>
      <c r="E8" s="574"/>
      <c r="F8" s="574"/>
      <c r="G8" s="322"/>
    </row>
    <row r="9" spans="1:7" s="290" customFormat="1" ht="17.100000000000001" customHeight="1">
      <c r="A9" s="319"/>
      <c r="B9" s="573" t="s">
        <v>573</v>
      </c>
      <c r="C9" s="573"/>
      <c r="D9" s="574" t="str">
        <f>IF(HLOOKUP($D$3,TABLE_INFO,9,FALSE)&lt;&gt;"",HLOOKUP($D$3,TABLE_INFO,9,FALSE),"")</f>
        <v/>
      </c>
      <c r="E9" s="574"/>
      <c r="F9" s="574"/>
      <c r="G9" s="285"/>
    </row>
    <row r="10" spans="1:7" s="290" customFormat="1" ht="17.100000000000001" customHeight="1">
      <c r="A10" s="319"/>
      <c r="B10" s="573"/>
      <c r="C10" s="573"/>
      <c r="D10" s="574" t="str">
        <f>IF(HLOOKUP($D$3,TABLE_INFO,10,FALSE)&lt;&gt;"",HLOOKUP($D$3,TABLE_INFO,10,FALSE),"")</f>
        <v/>
      </c>
      <c r="E10" s="574"/>
      <c r="F10" s="574"/>
      <c r="G10" s="285"/>
    </row>
    <row r="11" spans="1:7" s="290" customFormat="1" ht="17.100000000000001" customHeight="1">
      <c r="A11" s="319"/>
      <c r="B11" s="573"/>
      <c r="C11" s="573"/>
      <c r="D11" s="574" t="str">
        <f>IF(HLOOKUP($D$3,TABLE_INFO,11,FALSE)&lt;&gt;"",HLOOKUP($D$3,TABLE_INFO,11,FALSE),"")</f>
        <v/>
      </c>
      <c r="E11" s="574"/>
      <c r="F11" s="574"/>
      <c r="G11" s="319"/>
    </row>
    <row r="12" spans="1:7" s="254" customFormat="1" ht="5.0999999999999996" customHeight="1">
      <c r="A12" s="243"/>
      <c r="B12" s="243"/>
      <c r="C12" s="243"/>
      <c r="D12" s="323"/>
      <c r="E12" s="323"/>
      <c r="F12" s="323"/>
      <c r="G12" s="243"/>
    </row>
    <row r="13" spans="1:7" s="254" customFormat="1" ht="21">
      <c r="A13" s="568" t="s">
        <v>572</v>
      </c>
      <c r="B13" s="568"/>
      <c r="C13" s="568"/>
      <c r="D13" s="568"/>
      <c r="E13" s="568"/>
      <c r="F13" s="568"/>
      <c r="G13" s="568"/>
    </row>
    <row r="14" spans="1:7" s="287" customFormat="1" ht="5.0999999999999996" customHeight="1">
      <c r="A14" s="324"/>
      <c r="B14" s="324"/>
      <c r="C14" s="324"/>
      <c r="D14" s="324"/>
      <c r="E14" s="570"/>
      <c r="F14" s="570"/>
      <c r="G14" s="570"/>
    </row>
    <row r="15" spans="1:7" s="287" customFormat="1" ht="60" customHeight="1">
      <c r="A15" s="324"/>
      <c r="B15" s="316" t="s">
        <v>78</v>
      </c>
      <c r="C15" s="567" t="s">
        <v>4</v>
      </c>
      <c r="D15" s="567"/>
      <c r="E15" s="325" t="str">
        <f>IF(HLOOKUP($D$3,TABLE_EVAL,2,FALSE)&lt;&gt;"",HLOOKUP($D$3,TABLE_EVAL,2,FALSE),"")</f>
        <v/>
      </c>
      <c r="F15" s="571" t="str">
        <f>IF(HLOOKUP($D$3,TABLE_SYNTHESE,2,FALSE)&lt;&gt;"",HLOOKUP($D$3,TABLE_SYNTHESE,2,FALSE),"")</f>
        <v/>
      </c>
      <c r="G15" s="571"/>
    </row>
    <row r="16" spans="1:7" s="287" customFormat="1" ht="60" customHeight="1">
      <c r="A16" s="324"/>
      <c r="B16" s="316" t="s">
        <v>86</v>
      </c>
      <c r="C16" s="567" t="s">
        <v>10</v>
      </c>
      <c r="D16" s="567"/>
      <c r="E16" s="325" t="str">
        <f>IF(HLOOKUP($D$3,TABLE_EVAL,3,FALSE)&lt;&gt;"",HLOOKUP($D$3,TABLE_EVAL,3,FALSE),"")</f>
        <v/>
      </c>
      <c r="F16" s="571" t="str">
        <f>IF(HLOOKUP($D$3,TABLE_SYNTHESE,3,FALSE)&lt;&gt;"",HLOOKUP($D$3,TABLE_SYNTHESE,3,FALSE),"")</f>
        <v/>
      </c>
      <c r="G16" s="571"/>
    </row>
    <row r="17" spans="1:7" s="287" customFormat="1" ht="60" customHeight="1">
      <c r="A17" s="324"/>
      <c r="B17" s="569" t="s">
        <v>92</v>
      </c>
      <c r="C17" s="567" t="s">
        <v>15</v>
      </c>
      <c r="D17" s="567"/>
      <c r="E17" s="325" t="str">
        <f>IF(HLOOKUP($D$3,TABLE_EVAL,4,FALSE)&lt;&gt;"",HLOOKUP($D$3,TABLE_EVAL,4,FALSE),"")</f>
        <v/>
      </c>
      <c r="F17" s="571" t="str">
        <f>IF(HLOOKUP($D$3,TABLE_SYNTHESE,4,FALSE)&lt;&gt;"",HLOOKUP($D$3,TABLE_SYNTHESE,4,FALSE),"")</f>
        <v/>
      </c>
      <c r="G17" s="571"/>
    </row>
    <row r="18" spans="1:7" s="287" customFormat="1" ht="60" customHeight="1">
      <c r="A18" s="324"/>
      <c r="B18" s="569"/>
      <c r="C18" s="567" t="s">
        <v>16</v>
      </c>
      <c r="D18" s="567"/>
      <c r="E18" s="325" t="str">
        <f>IF(HLOOKUP($D$3,TABLE_EVAL,5,FALSE)&lt;&gt;"",HLOOKUP($D$3,TABLE_EVAL,5,FALSE),"")</f>
        <v/>
      </c>
      <c r="F18" s="571" t="str">
        <f>IF(HLOOKUP($D$3,TABLE_SYNTHESE,5,FALSE)&lt;&gt;"",HLOOKUP($D$3,TABLE_SYNTHESE,5,FALSE),"")</f>
        <v/>
      </c>
      <c r="G18" s="571"/>
    </row>
    <row r="19" spans="1:7" s="287" customFormat="1" ht="60" customHeight="1">
      <c r="A19" s="324"/>
      <c r="B19" s="569"/>
      <c r="C19" s="567" t="s">
        <v>17</v>
      </c>
      <c r="D19" s="567"/>
      <c r="E19" s="325" t="str">
        <f>IF(HLOOKUP($D$3,TABLE_EVAL,6,FALSE)&lt;&gt;"",HLOOKUP($D$3,TABLE_EVAL,6,FALSE),"")</f>
        <v/>
      </c>
      <c r="F19" s="571" t="str">
        <f>IF(HLOOKUP($D$3,TABLE_SYNTHESE,6,FALSE)&lt;&gt;"",HLOOKUP($D$3,TABLE_SYNTHESE,6,FALSE),"")</f>
        <v/>
      </c>
      <c r="G19" s="571"/>
    </row>
    <row r="20" spans="1:7" s="287" customFormat="1" ht="5.0999999999999996" customHeight="1">
      <c r="A20" s="324"/>
      <c r="B20" s="283"/>
      <c r="C20" s="299"/>
      <c r="D20" s="299"/>
      <c r="E20" s="326"/>
      <c r="F20" s="299"/>
      <c r="G20" s="299"/>
    </row>
    <row r="21" spans="1:7" s="293" customFormat="1" ht="21">
      <c r="A21" s="568" t="s">
        <v>574</v>
      </c>
      <c r="B21" s="568"/>
      <c r="C21" s="568"/>
      <c r="D21" s="568"/>
      <c r="E21" s="568"/>
      <c r="F21" s="568"/>
      <c r="G21" s="568"/>
    </row>
    <row r="22" spans="1:7" s="287" customFormat="1" ht="5.0999999999999996" customHeight="1">
      <c r="A22" s="324"/>
      <c r="B22" s="324"/>
      <c r="C22" s="324"/>
      <c r="D22" s="324"/>
      <c r="E22" s="570"/>
      <c r="F22" s="570"/>
      <c r="G22" s="570"/>
    </row>
    <row r="23" spans="1:7" s="287" customFormat="1" ht="60" customHeight="1">
      <c r="A23" s="324"/>
      <c r="B23" s="316" t="s">
        <v>102</v>
      </c>
      <c r="C23" s="567" t="s">
        <v>22</v>
      </c>
      <c r="D23" s="567"/>
      <c r="E23" s="325" t="str">
        <f>IF(HLOOKUP($D$3,TABLE_EVAL,7,FALSE)&lt;&gt;"",HLOOKUP($D$3,TABLE_EVAL,7,FALSE),"")</f>
        <v/>
      </c>
      <c r="F23" s="571" t="str">
        <f>IF(HLOOKUP($D$3,TABLE_SYNTHESE,7,FALSE)&lt;&gt;"",HLOOKUP($D$3,TABLE_SYNTHESE,7,FALSE),"")</f>
        <v/>
      </c>
      <c r="G23" s="571"/>
    </row>
    <row r="24" spans="1:7" s="287" customFormat="1" ht="60" customHeight="1">
      <c r="A24" s="324"/>
      <c r="B24" s="316" t="s">
        <v>108</v>
      </c>
      <c r="C24" s="567" t="s">
        <v>25</v>
      </c>
      <c r="D24" s="567"/>
      <c r="E24" s="325" t="str">
        <f>IF(HLOOKUP($D$3,TABLE_EVAL,8,FALSE)&lt;&gt;"",HLOOKUP($D$3,TABLE_EVAL,8,FALSE),"")</f>
        <v/>
      </c>
      <c r="F24" s="571" t="str">
        <f>IF(HLOOKUP($D$3,TABLE_SYNTHESE,8,FALSE)&lt;&gt;"",HLOOKUP($D$3,TABLE_SYNTHESE,8,FALSE),"")</f>
        <v/>
      </c>
      <c r="G24" s="571"/>
    </row>
    <row r="25" spans="1:7" s="287" customFormat="1" ht="60" customHeight="1">
      <c r="A25" s="324"/>
      <c r="B25" s="316" t="s">
        <v>114</v>
      </c>
      <c r="C25" s="567" t="s">
        <v>29</v>
      </c>
      <c r="D25" s="567"/>
      <c r="E25" s="325" t="str">
        <f>IF(HLOOKUP($D$3,TABLE_EVAL,9,FALSE)&lt;&gt;"",HLOOKUP($D$3,TABLE_EVAL,9,FALSE),"")</f>
        <v/>
      </c>
      <c r="F25" s="571" t="str">
        <f>IF(HLOOKUP($D$3,TABLE_SYNTHESE,9,FALSE)&lt;&gt;"",HLOOKUP($D$3,TABLE_SYNTHESE,9,FALSE),"")</f>
        <v/>
      </c>
      <c r="G25" s="571"/>
    </row>
    <row r="26" spans="1:7" s="287" customFormat="1" ht="60" customHeight="1">
      <c r="A26" s="324"/>
      <c r="B26" s="316" t="s">
        <v>120</v>
      </c>
      <c r="C26" s="567" t="s">
        <v>33</v>
      </c>
      <c r="D26" s="567"/>
      <c r="E26" s="325" t="str">
        <f>IF(HLOOKUP($D$3,TABLE_EVAL,10,FALSE)&lt;&gt;"",HLOOKUP($D$3,TABLE_EVAL,10,FALSE),"")</f>
        <v/>
      </c>
      <c r="F26" s="571" t="str">
        <f>IF(HLOOKUP($D$3,TABLE_SYNTHESE,10,FALSE)&lt;&gt;"",HLOOKUP($D$3,TABLE_SYNTHESE,10,FALSE),"")</f>
        <v/>
      </c>
      <c r="G26" s="571"/>
    </row>
    <row r="27" spans="1:7" s="287" customFormat="1" ht="60" customHeight="1">
      <c r="A27" s="324"/>
      <c r="B27" s="316" t="s">
        <v>128</v>
      </c>
      <c r="C27" s="567" t="s">
        <v>37</v>
      </c>
      <c r="D27" s="567"/>
      <c r="E27" s="325" t="str">
        <f>IF(HLOOKUP($D$3,TABLE_EVAL,11,FALSE)&lt;&gt;"",HLOOKUP($D$3,TABLE_EVAL,11,FALSE),"")</f>
        <v/>
      </c>
      <c r="F27" s="571" t="str">
        <f>IF(HLOOKUP($D$3,TABLE_SYNTHESE,11,FALSE)&lt;&gt;"10",HLOOKUP($D$3,TABLE_SYNTHESE,11,FALSE),"")</f>
        <v/>
      </c>
      <c r="G27" s="571"/>
    </row>
    <row r="28" spans="1:7" s="287" customFormat="1" ht="5.0999999999999996" customHeight="1">
      <c r="A28" s="324"/>
      <c r="B28" s="289"/>
      <c r="C28" s="288"/>
      <c r="D28" s="288"/>
      <c r="E28" s="326"/>
      <c r="F28" s="326"/>
      <c r="G28" s="326"/>
    </row>
    <row r="29" spans="1:7" s="287" customFormat="1" ht="21">
      <c r="A29" s="568" t="s">
        <v>575</v>
      </c>
      <c r="B29" s="568"/>
      <c r="C29" s="568"/>
      <c r="D29" s="568"/>
      <c r="E29" s="568"/>
      <c r="F29" s="568"/>
      <c r="G29" s="568"/>
    </row>
    <row r="30" spans="1:7" s="287" customFormat="1" ht="5.0999999999999996" customHeight="1">
      <c r="A30" s="324"/>
      <c r="B30" s="324"/>
      <c r="C30" s="324"/>
      <c r="D30" s="324"/>
      <c r="E30" s="570"/>
      <c r="F30" s="570"/>
      <c r="G30" s="570"/>
    </row>
    <row r="31" spans="1:7" s="287" customFormat="1" ht="60" customHeight="1">
      <c r="A31" s="324"/>
      <c r="B31" s="569" t="s">
        <v>136</v>
      </c>
      <c r="C31" s="567" t="s">
        <v>40</v>
      </c>
      <c r="D31" s="567"/>
      <c r="E31" s="325" t="str">
        <f>IF(HLOOKUP($D$3,TABLE_EVAL,12,FALSE)&lt;&gt;"",HLOOKUP($D$3,TABLE_EVAL,12,FALSE),"")</f>
        <v/>
      </c>
      <c r="F31" s="571" t="str">
        <f>IF(HLOOKUP($D$3,TABLE_SYNTHESE,12,FALSE)&lt;&gt;"",HLOOKUP($D$3,TABLE_SYNTHESE,12,FALSE),"")</f>
        <v/>
      </c>
      <c r="G31" s="571"/>
    </row>
    <row r="32" spans="1:7" s="287" customFormat="1" ht="60" customHeight="1">
      <c r="A32" s="324"/>
      <c r="B32" s="569"/>
      <c r="C32" s="567" t="s">
        <v>41</v>
      </c>
      <c r="D32" s="567"/>
      <c r="E32" s="325" t="str">
        <f>IF(HLOOKUP($D$3,TABLE_EVAL,13,FALSE)&lt;&gt;"",HLOOKUP($D$3,TABLE_EVAL,13,FALSE),"")</f>
        <v/>
      </c>
      <c r="F32" s="571" t="str">
        <f>IF(HLOOKUP($D$3,TABLE_SYNTHESE,13,FALSE)&lt;&gt;"",HLOOKUP($D$3,TABLE_SYNTHESE,13,FALSE),"")</f>
        <v/>
      </c>
      <c r="G32" s="571"/>
    </row>
    <row r="33" spans="1:7" s="287" customFormat="1" ht="60" customHeight="1">
      <c r="A33" s="324"/>
      <c r="B33" s="569"/>
      <c r="C33" s="567" t="s">
        <v>42</v>
      </c>
      <c r="D33" s="567"/>
      <c r="E33" s="325" t="str">
        <f>IF(HLOOKUP($D$3,TABLE_EVAL,14,FALSE)&lt;&gt;"",HLOOKUP($D$3,TABLE_EVAL,14,FALSE),"")</f>
        <v/>
      </c>
      <c r="F33" s="571" t="str">
        <f>IF(HLOOKUP($D$3,TABLE_SYNTHESE,14,FALSE)&lt;&gt;"",HLOOKUP($D$3,TABLE_SYNTHESE,14,FALSE),"")</f>
        <v/>
      </c>
      <c r="G33" s="571"/>
    </row>
    <row r="34" spans="1:7" s="287" customFormat="1" ht="60" customHeight="1">
      <c r="A34" s="324"/>
      <c r="B34" s="316" t="s">
        <v>146</v>
      </c>
      <c r="C34" s="567" t="s">
        <v>615</v>
      </c>
      <c r="D34" s="567"/>
      <c r="E34" s="325" t="str">
        <f>IF(HLOOKUP($D$3,TABLE_EVAL,15,FALSE)&lt;&gt;"",HLOOKUP($D$3,TABLE_EVAL,15,FALSE),"")</f>
        <v/>
      </c>
      <c r="F34" s="571" t="str">
        <f>IF(HLOOKUP($D$3,TABLE_SYNTHESE,15,FALSE)&lt;&gt;"",HLOOKUP($D$3,TABLE_SYNTHESE,15,FALSE),"")</f>
        <v/>
      </c>
      <c r="G34" s="571"/>
    </row>
    <row r="35" spans="1:7" s="287" customFormat="1" ht="5.0999999999999996" customHeight="1">
      <c r="A35" s="324"/>
      <c r="B35" s="289"/>
      <c r="C35" s="288"/>
      <c r="D35" s="288"/>
      <c r="E35" s="326"/>
      <c r="F35" s="326"/>
      <c r="G35" s="326"/>
    </row>
    <row r="36" spans="1:7" s="287" customFormat="1" ht="21">
      <c r="A36" s="568" t="s">
        <v>576</v>
      </c>
      <c r="B36" s="568"/>
      <c r="C36" s="568"/>
      <c r="D36" s="568"/>
      <c r="E36" s="568"/>
      <c r="F36" s="568"/>
      <c r="G36" s="568"/>
    </row>
    <row r="37" spans="1:7" s="287" customFormat="1" ht="5.0999999999999996" customHeight="1">
      <c r="A37" s="324"/>
      <c r="B37" s="324"/>
      <c r="C37" s="324"/>
      <c r="D37" s="324"/>
      <c r="E37" s="570"/>
      <c r="F37" s="570"/>
      <c r="G37" s="570"/>
    </row>
    <row r="38" spans="1:7" s="287" customFormat="1" ht="60" customHeight="1">
      <c r="A38" s="324"/>
      <c r="B38" s="316" t="s">
        <v>158</v>
      </c>
      <c r="C38" s="567" t="s">
        <v>47</v>
      </c>
      <c r="D38" s="567"/>
      <c r="E38" s="325" t="str">
        <f>IF(HLOOKUP($D$3,TABLE_EVAL,16,FALSE)&lt;&gt;"",HLOOKUP($D$3,TABLE_EVAL,16,FALSE),"")</f>
        <v/>
      </c>
      <c r="F38" s="571" t="str">
        <f>IF(HLOOKUP($D$3,TABLE_SYNTHESE,16,FALSE)&lt;&gt;"",HLOOKUP($D$3,TABLE_SYNTHESE,16,FALSE),"")</f>
        <v/>
      </c>
      <c r="G38" s="571"/>
    </row>
    <row r="39" spans="1:7" s="287" customFormat="1" ht="60" customHeight="1">
      <c r="A39" s="324"/>
      <c r="B39" s="569" t="s">
        <v>182</v>
      </c>
      <c r="C39" s="567" t="s">
        <v>50</v>
      </c>
      <c r="D39" s="567"/>
      <c r="E39" s="325" t="str">
        <f>IF(HLOOKUP($D$3,TABLE_EVAL,17,FALSE)&lt;&gt;"",HLOOKUP($D$3,TABLE_EVAL,17,FALSE),"")</f>
        <v/>
      </c>
      <c r="F39" s="571" t="str">
        <f>IF(HLOOKUP($D$3,TABLE_SYNTHESE,17,FALSE)&lt;&gt;"",HLOOKUP($D$3,TABLE_SYNTHESE,17,FALSE),"")</f>
        <v/>
      </c>
      <c r="G39" s="571"/>
    </row>
    <row r="40" spans="1:7" s="287" customFormat="1" ht="60" customHeight="1">
      <c r="A40" s="324"/>
      <c r="B40" s="569"/>
      <c r="C40" s="567" t="s">
        <v>51</v>
      </c>
      <c r="D40" s="567"/>
      <c r="E40" s="325" t="str">
        <f>IF(HLOOKUP($D$3,TABLE_EVAL,18,FALSE)&lt;&gt;"",HLOOKUP($D$3,TABLE_EVAL,18,FALSE),"")</f>
        <v/>
      </c>
      <c r="F40" s="571" t="str">
        <f>IF(HLOOKUP($D$3,TABLE_SYNTHESE,18,FALSE)&lt;&gt;"",HLOOKUP($D$3,TABLE_SYNTHESE,18,FALSE),"")</f>
        <v/>
      </c>
      <c r="G40" s="571"/>
    </row>
    <row r="41" spans="1:7" s="287" customFormat="1" ht="60" customHeight="1">
      <c r="A41" s="324"/>
      <c r="B41" s="569"/>
      <c r="C41" s="567" t="s">
        <v>52</v>
      </c>
      <c r="D41" s="567"/>
      <c r="E41" s="325" t="str">
        <f>IF(HLOOKUP($D$3,TABLE_EVAL,19,FALSE)&lt;&gt;"",HLOOKUP($D$3,TABLE_EVAL,19,FALSE),"")</f>
        <v/>
      </c>
      <c r="F41" s="571" t="str">
        <f>IF(HLOOKUP($D$3,TABLE_SYNTHESE,19,FALSE)&lt;&gt;"",HLOOKUP($D$3,TABLE_SYNTHESE,19,FALSE),"")</f>
        <v/>
      </c>
      <c r="G41" s="571"/>
    </row>
    <row r="42" spans="1:7" s="287" customFormat="1" ht="60" customHeight="1">
      <c r="A42" s="324"/>
      <c r="B42" s="569"/>
      <c r="C42" s="567" t="s">
        <v>53</v>
      </c>
      <c r="D42" s="567"/>
      <c r="E42" s="325" t="str">
        <f>IF(HLOOKUP($D$3,TABLE_EVAL,20,FALSE)&lt;&gt;"",HLOOKUP($D$3,TABLE_EVAL,20,FALSE),"")</f>
        <v/>
      </c>
      <c r="F42" s="571" t="str">
        <f>IF(HLOOKUP($D$3,TABLE_SYNTHESE,20,FALSE)&lt;&gt;"",HLOOKUP($D$3,TABLE_SYNTHESE,20,FALSE),"")</f>
        <v/>
      </c>
      <c r="G42" s="571"/>
    </row>
    <row r="43" spans="1:7" s="287" customFormat="1" ht="60" customHeight="1">
      <c r="A43" s="324"/>
      <c r="B43" s="569" t="s">
        <v>206</v>
      </c>
      <c r="C43" s="567" t="s">
        <v>56</v>
      </c>
      <c r="D43" s="567"/>
      <c r="E43" s="325" t="str">
        <f>IF(HLOOKUP($D$3,TABLE_EVAL,21,FALSE)&lt;&gt;"",HLOOKUP($D$3,TABLE_EVAL,21,FALSE),"")</f>
        <v/>
      </c>
      <c r="F43" s="571" t="str">
        <f>IF(HLOOKUP($D$3,TABLE_SYNTHESE,21,FALSE)&lt;&gt;"",HLOOKUP($D$3,TABLE_SYNTHESE,21,FALSE),"")</f>
        <v/>
      </c>
      <c r="G43" s="571"/>
    </row>
    <row r="44" spans="1:7" s="287" customFormat="1" ht="60" customHeight="1">
      <c r="A44" s="324"/>
      <c r="B44" s="569"/>
      <c r="C44" s="567" t="s">
        <v>57</v>
      </c>
      <c r="D44" s="567"/>
      <c r="E44" s="325" t="str">
        <f>IF(HLOOKUP($D$3,TABLE_EVAL,22,FALSE)&lt;&gt;"",HLOOKUP($D$3,TABLE_EVAL,22,FALSE),"")</f>
        <v/>
      </c>
      <c r="F44" s="571" t="str">
        <f>IF(HLOOKUP($D$3,TABLE_SYNTHESE,22,FALSE)&lt;&gt;"",HLOOKUP($D$3,TABLE_SYNTHESE,22,FALSE),"")</f>
        <v/>
      </c>
      <c r="G44" s="571"/>
    </row>
    <row r="45" spans="1:7" s="287" customFormat="1" ht="60" customHeight="1">
      <c r="A45" s="324"/>
      <c r="B45" s="316" t="s">
        <v>216</v>
      </c>
      <c r="C45" s="567" t="s">
        <v>616</v>
      </c>
      <c r="D45" s="567"/>
      <c r="E45" s="325" t="str">
        <f>IF(HLOOKUP($D$3,TABLE_EVAL,23,FALSE)&lt;&gt;"",HLOOKUP($D$3,TABLE_EVAL,23,FALSE),"")</f>
        <v/>
      </c>
      <c r="F45" s="571" t="str">
        <f>IF(HLOOKUP($D$3,TABLE_SYNTHESE,23,FALSE)&lt;&gt;"",HLOOKUP($D$3,TABLE_SYNTHESE,23,FALSE),"")</f>
        <v/>
      </c>
      <c r="G45" s="571"/>
    </row>
    <row r="46" spans="1:7" s="287" customFormat="1" ht="60" customHeight="1">
      <c r="A46" s="324"/>
      <c r="B46" s="316" t="s">
        <v>224</v>
      </c>
      <c r="C46" s="567" t="s">
        <v>61</v>
      </c>
      <c r="D46" s="567"/>
      <c r="E46" s="325" t="str">
        <f>IF(HLOOKUP($D$3,TABLE_EVAL,24,FALSE)&lt;&gt;"",HLOOKUP($D$3,TABLE_EVAL,24,FALSE),"")</f>
        <v/>
      </c>
      <c r="F46" s="571" t="str">
        <f>IF(HLOOKUP($D$3,TABLE_SYNTHESE,24,FALSE)&lt;&gt;"",HLOOKUP($D$3,TABLE_SYNTHESE,24,FALSE),"")</f>
        <v/>
      </c>
      <c r="G46" s="571"/>
    </row>
    <row r="47" spans="1:7" s="287" customFormat="1" ht="60" customHeight="1">
      <c r="A47" s="324"/>
      <c r="B47" s="316" t="s">
        <v>236</v>
      </c>
      <c r="C47" s="567" t="s">
        <v>64</v>
      </c>
      <c r="D47" s="567"/>
      <c r="E47" s="325" t="str">
        <f>IF(HLOOKUP($D$3,TABLE_EVAL,25,FALSE)&lt;&gt;"",HLOOKUP($D$3,TABLE_EVAL,25,FALSE),"")</f>
        <v/>
      </c>
      <c r="F47" s="571" t="str">
        <f>IF(HLOOKUP($D$3,TABLE_SYNTHESE,25,FALSE)&lt;&gt;"",HLOOKUP($D$3,TABLE_SYNTHESE,25,FALSE),"")</f>
        <v/>
      </c>
      <c r="G47" s="571"/>
    </row>
    <row r="48" spans="1:7" s="287" customFormat="1" ht="5.0999999999999996" customHeight="1">
      <c r="A48" s="324"/>
      <c r="B48" s="289"/>
      <c r="C48" s="288"/>
      <c r="D48" s="288"/>
      <c r="E48" s="326"/>
      <c r="F48" s="326"/>
      <c r="G48" s="326"/>
    </row>
    <row r="49" spans="1:7" s="287" customFormat="1" ht="21">
      <c r="A49" s="568" t="s">
        <v>577</v>
      </c>
      <c r="B49" s="568"/>
      <c r="C49" s="568"/>
      <c r="D49" s="568"/>
      <c r="E49" s="568"/>
      <c r="F49" s="568"/>
      <c r="G49" s="568"/>
    </row>
    <row r="50" spans="1:7" s="287" customFormat="1" ht="5.0999999999999996" customHeight="1">
      <c r="A50" s="324"/>
      <c r="B50" s="324"/>
      <c r="C50" s="324"/>
      <c r="D50" s="324"/>
      <c r="E50" s="570"/>
      <c r="F50" s="570"/>
      <c r="G50" s="570"/>
    </row>
    <row r="51" spans="1:7" s="287" customFormat="1" ht="60" customHeight="1">
      <c r="A51" s="324"/>
      <c r="B51" s="569" t="s">
        <v>246</v>
      </c>
      <c r="C51" s="567" t="s">
        <v>67</v>
      </c>
      <c r="D51" s="567"/>
      <c r="E51" s="325" t="str">
        <f>IF(HLOOKUP($D$3,TABLE_EVAL,26,FALSE)&lt;&gt;"",HLOOKUP($D$3,TABLE_EVAL,26,FALSE),"")</f>
        <v/>
      </c>
      <c r="F51" s="571" t="str">
        <f>IF(HLOOKUP($D$3,TABLE_SYNTHESE,26,FALSE)&lt;&gt;"",HLOOKUP($D$3,TABLE_SYNTHESE,26,FALSE),"")</f>
        <v/>
      </c>
      <c r="G51" s="571"/>
    </row>
    <row r="52" spans="1:7" s="287" customFormat="1" ht="60" customHeight="1">
      <c r="A52" s="324"/>
      <c r="B52" s="569"/>
      <c r="C52" s="567" t="s">
        <v>68</v>
      </c>
      <c r="D52" s="567"/>
      <c r="E52" s="325" t="str">
        <f>IF(HLOOKUP($D$3,TABLE_EVAL,27,FALSE)&lt;&gt;"",HLOOKUP($D$3,TABLE_EVAL,27,FALSE),"")</f>
        <v/>
      </c>
      <c r="F52" s="571" t="str">
        <f>IF(HLOOKUP($D$3,TABLE_SYNTHESE,27,FALSE)&lt;&gt;"",HLOOKUP($D$3,TABLE_SYNTHESE,27,FALSE),"")</f>
        <v/>
      </c>
      <c r="G52" s="571"/>
    </row>
    <row r="53" spans="1:7" s="287" customFormat="1" ht="60" customHeight="1">
      <c r="A53" s="324"/>
      <c r="B53" s="569"/>
      <c r="C53" s="567" t="s">
        <v>69</v>
      </c>
      <c r="D53" s="567"/>
      <c r="E53" s="325" t="str">
        <f>IF(HLOOKUP($D$3,TABLE_EVAL,28,FALSE)&lt;&gt;"",HLOOKUP($D$3,TABLE_EVAL,28,FALSE),"")</f>
        <v/>
      </c>
      <c r="F53" s="571" t="str">
        <f>IF(HLOOKUP($D$3,TABLE_SYNTHESE,28,FALSE)&lt;&gt;"",HLOOKUP($D$3,TABLE_SYNTHESE,28,FALSE),"")</f>
        <v/>
      </c>
      <c r="G53" s="571"/>
    </row>
    <row r="54" spans="1:7" s="287" customFormat="1" ht="5.0999999999999996" customHeight="1">
      <c r="A54" s="324"/>
      <c r="B54" s="289"/>
      <c r="C54" s="288"/>
      <c r="D54" s="288"/>
      <c r="E54" s="326"/>
      <c r="F54" s="326"/>
      <c r="G54" s="326"/>
    </row>
    <row r="55" spans="1:7" s="287" customFormat="1" ht="21">
      <c r="A55" s="568" t="s">
        <v>578</v>
      </c>
      <c r="B55" s="568"/>
      <c r="C55" s="568"/>
      <c r="D55" s="568"/>
      <c r="E55" s="568"/>
      <c r="F55" s="568"/>
      <c r="G55" s="568"/>
    </row>
    <row r="56" spans="1:7" s="287" customFormat="1" ht="5.0999999999999996" customHeight="1">
      <c r="A56" s="324"/>
      <c r="B56" s="324"/>
      <c r="C56" s="324"/>
      <c r="D56" s="324"/>
      <c r="E56" s="570"/>
      <c r="F56" s="570"/>
      <c r="G56" s="570"/>
    </row>
    <row r="57" spans="1:7" s="287" customFormat="1" ht="60" customHeight="1">
      <c r="A57" s="324"/>
      <c r="B57" s="569" t="s">
        <v>258</v>
      </c>
      <c r="C57" s="567" t="s">
        <v>72</v>
      </c>
      <c r="D57" s="567"/>
      <c r="E57" s="325" t="str">
        <f>IF(HLOOKUP($D$3,TABLE_EVAL,29,FALSE)&lt;&gt;"",HLOOKUP($D$3,TABLE_EVAL,29,FALSE),"")</f>
        <v/>
      </c>
      <c r="F57" s="571" t="str">
        <f>IF(HLOOKUP($D$3,TABLE_SYNTHESE,29,FALSE)&lt;&gt;"",HLOOKUP($D$3,TABLE_SYNTHESE,29,FALSE),"")</f>
        <v/>
      </c>
      <c r="G57" s="571"/>
    </row>
    <row r="58" spans="1:7" s="287" customFormat="1" ht="60" customHeight="1">
      <c r="A58" s="324"/>
      <c r="B58" s="569"/>
      <c r="C58" s="567" t="s">
        <v>73</v>
      </c>
      <c r="D58" s="567"/>
      <c r="E58" s="325" t="str">
        <f>IF(HLOOKUP($D$3,TABLE_EVAL,30,FALSE)&lt;&gt;"",HLOOKUP($D$3,TABLE_EVAL,30,FALSE),"")</f>
        <v/>
      </c>
      <c r="F58" s="571" t="str">
        <f>IF(HLOOKUP($D$3,TABLE_SYNTHESE,30,FALSE)&lt;&gt;"",HLOOKUP($D$3,TABLE_SYNTHESE,30,FALSE),"")</f>
        <v/>
      </c>
      <c r="G58" s="571"/>
    </row>
    <row r="59" spans="1:7" s="292" customFormat="1" ht="5.0999999999999996" customHeight="1">
      <c r="A59" s="327"/>
      <c r="B59" s="324"/>
      <c r="C59" s="324"/>
      <c r="D59" s="324"/>
      <c r="E59" s="324"/>
      <c r="F59" s="324"/>
      <c r="G59" s="324"/>
    </row>
    <row r="60" spans="1:7" ht="21">
      <c r="A60" s="568" t="s">
        <v>511</v>
      </c>
      <c r="B60" s="568"/>
      <c r="C60" s="568"/>
      <c r="D60" s="568"/>
      <c r="E60" s="568"/>
      <c r="F60" s="568"/>
      <c r="G60" s="568"/>
    </row>
    <row r="61" spans="1:7">
      <c r="A61" s="241"/>
      <c r="B61" s="243"/>
      <c r="C61" s="243"/>
      <c r="D61" s="243"/>
      <c r="E61" s="243"/>
      <c r="F61" s="243"/>
      <c r="G61" s="243"/>
    </row>
    <row r="62" spans="1:7">
      <c r="A62" s="241"/>
      <c r="B62" s="580" t="s">
        <v>551</v>
      </c>
      <c r="C62" s="581"/>
      <c r="D62" s="571" t="str">
        <f>IF(HLOOKUP($D$3,TABLE_SYNTHESE,41,FALSE)&lt;&gt;"",HLOOKUP($D$3,TABLE_SYNTHESE,41,FALSE),"")</f>
        <v/>
      </c>
      <c r="E62" s="571"/>
      <c r="F62" s="571"/>
      <c r="G62" s="571"/>
    </row>
    <row r="63" spans="1:7" ht="60" customHeight="1">
      <c r="A63" s="241"/>
      <c r="B63" s="328"/>
      <c r="C63" s="328"/>
      <c r="D63" s="571"/>
      <c r="E63" s="571"/>
      <c r="F63" s="571"/>
      <c r="G63" s="571"/>
    </row>
    <row r="64" spans="1:7">
      <c r="A64" s="241"/>
      <c r="B64" s="328"/>
      <c r="C64" s="328"/>
      <c r="D64" s="299"/>
      <c r="E64" s="299"/>
      <c r="F64" s="299"/>
      <c r="G64" s="299"/>
    </row>
    <row r="65" spans="1:7">
      <c r="A65" s="241"/>
      <c r="B65" s="582" t="s">
        <v>272</v>
      </c>
      <c r="C65" s="583"/>
      <c r="D65" s="584" t="str">
        <f>IF(HLOOKUP($D$3,TABLE_SYNTHESE,42,FALSE)&lt;&gt;"",HLOOKUP($D$3,TABLE_SYNTHESE,42,FALSE),"")</f>
        <v/>
      </c>
      <c r="E65" s="584"/>
      <c r="F65" s="584"/>
      <c r="G65" s="584"/>
    </row>
    <row r="66" spans="1:7" ht="60" customHeight="1">
      <c r="A66" s="241"/>
      <c r="B66" s="328"/>
      <c r="C66" s="328"/>
      <c r="D66" s="584"/>
      <c r="E66" s="584"/>
      <c r="F66" s="584"/>
      <c r="G66" s="584"/>
    </row>
    <row r="67" spans="1:7">
      <c r="A67" s="241"/>
      <c r="B67" s="328"/>
      <c r="C67" s="328"/>
      <c r="D67" s="299"/>
      <c r="E67" s="299"/>
      <c r="F67" s="299"/>
      <c r="G67" s="299"/>
    </row>
    <row r="68" spans="1:7">
      <c r="A68" s="241"/>
      <c r="B68" s="585" t="s">
        <v>579</v>
      </c>
      <c r="C68" s="586"/>
      <c r="D68" s="587" t="str">
        <f>IF(HLOOKUP($D$3,TABLE_SYNTHESE,43,FALSE)&lt;&gt;"",HLOOKUP($D$3,TABLE_SYNTHESE,43,FALSE),"")</f>
        <v/>
      </c>
      <c r="E68" s="587"/>
      <c r="F68" s="587"/>
      <c r="G68" s="587"/>
    </row>
    <row r="69" spans="1:7" ht="60" customHeight="1">
      <c r="A69" s="241"/>
      <c r="B69" s="328"/>
      <c r="C69" s="328"/>
      <c r="D69" s="587"/>
      <c r="E69" s="587"/>
      <c r="F69" s="587"/>
      <c r="G69" s="587"/>
    </row>
    <row r="70" spans="1:7">
      <c r="A70" s="241"/>
      <c r="B70" s="328"/>
      <c r="C70" s="328"/>
      <c r="D70" s="299"/>
      <c r="E70" s="299"/>
      <c r="F70" s="299"/>
      <c r="G70" s="299"/>
    </row>
    <row r="71" spans="1:7">
      <c r="A71" s="241"/>
      <c r="B71" s="576" t="s">
        <v>580</v>
      </c>
      <c r="C71" s="577"/>
      <c r="D71" s="578" t="str">
        <f>IF(HLOOKUP($D$3,TABLE_SYNTHESE,44,FALSE)&lt;&gt;"",HLOOKUP($D$3,TABLE_SYNTHESE,44,FALSE),"")</f>
        <v/>
      </c>
      <c r="E71" s="578"/>
      <c r="F71" s="578"/>
      <c r="G71" s="578"/>
    </row>
    <row r="72" spans="1:7" ht="60" customHeight="1">
      <c r="A72" s="241"/>
      <c r="B72" s="243"/>
      <c r="C72" s="243"/>
      <c r="D72" s="578"/>
      <c r="E72" s="578"/>
      <c r="F72" s="578"/>
      <c r="G72" s="578"/>
    </row>
  </sheetData>
  <sheetProtection password="E2D6" sheet="1" objects="1" scenarios="1" selectLockedCells="1"/>
  <mergeCells count="97">
    <mergeCell ref="B71:C71"/>
    <mergeCell ref="D71:G72"/>
    <mergeCell ref="B1:G1"/>
    <mergeCell ref="B62:C62"/>
    <mergeCell ref="D62:G63"/>
    <mergeCell ref="B65:C65"/>
    <mergeCell ref="D65:G66"/>
    <mergeCell ref="B68:C68"/>
    <mergeCell ref="D68:G69"/>
    <mergeCell ref="B9:C11"/>
    <mergeCell ref="B31:B33"/>
    <mergeCell ref="B39:B42"/>
    <mergeCell ref="B43:B44"/>
    <mergeCell ref="B51:B53"/>
    <mergeCell ref="B57:B58"/>
    <mergeCell ref="A13:G13"/>
    <mergeCell ref="C25:D25"/>
    <mergeCell ref="F25:G25"/>
    <mergeCell ref="C26:D26"/>
    <mergeCell ref="C27:D27"/>
    <mergeCell ref="E22:G22"/>
    <mergeCell ref="C24:D24"/>
    <mergeCell ref="F24:G24"/>
    <mergeCell ref="A29:G29"/>
    <mergeCell ref="A36:G36"/>
    <mergeCell ref="F26:G26"/>
    <mergeCell ref="F27:G27"/>
    <mergeCell ref="F34:G34"/>
    <mergeCell ref="C34:D34"/>
    <mergeCell ref="C53:D53"/>
    <mergeCell ref="F53:G53"/>
    <mergeCell ref="E56:G56"/>
    <mergeCell ref="E50:G50"/>
    <mergeCell ref="C51:D51"/>
    <mergeCell ref="F51:G51"/>
    <mergeCell ref="C52:D52"/>
    <mergeCell ref="A55:G55"/>
    <mergeCell ref="F52:G52"/>
    <mergeCell ref="A60:G60"/>
    <mergeCell ref="C57:D57"/>
    <mergeCell ref="F57:G57"/>
    <mergeCell ref="C58:D58"/>
    <mergeCell ref="F58:G58"/>
    <mergeCell ref="C39:D39"/>
    <mergeCell ref="F39:G39"/>
    <mergeCell ref="C45:D45"/>
    <mergeCell ref="F45:G45"/>
    <mergeCell ref="C46:D46"/>
    <mergeCell ref="F42:G42"/>
    <mergeCell ref="C40:D40"/>
    <mergeCell ref="C41:D41"/>
    <mergeCell ref="C42:D42"/>
    <mergeCell ref="C47:D47"/>
    <mergeCell ref="F43:G43"/>
    <mergeCell ref="F44:G44"/>
    <mergeCell ref="F46:G46"/>
    <mergeCell ref="F47:G47"/>
    <mergeCell ref="C43:D43"/>
    <mergeCell ref="C44:D44"/>
    <mergeCell ref="A49:G49"/>
    <mergeCell ref="F40:G40"/>
    <mergeCell ref="F41:G41"/>
    <mergeCell ref="F19:G19"/>
    <mergeCell ref="E37:G37"/>
    <mergeCell ref="C38:D38"/>
    <mergeCell ref="F38:G38"/>
    <mergeCell ref="E30:G30"/>
    <mergeCell ref="C31:D31"/>
    <mergeCell ref="F31:G31"/>
    <mergeCell ref="C32:D32"/>
    <mergeCell ref="F32:G32"/>
    <mergeCell ref="C33:D33"/>
    <mergeCell ref="F33:G33"/>
    <mergeCell ref="C23:D23"/>
    <mergeCell ref="F23:G23"/>
    <mergeCell ref="B3:C3"/>
    <mergeCell ref="B6:C6"/>
    <mergeCell ref="B8:C8"/>
    <mergeCell ref="D5:F5"/>
    <mergeCell ref="D11:F11"/>
    <mergeCell ref="D6:F6"/>
    <mergeCell ref="D7:F7"/>
    <mergeCell ref="D8:F8"/>
    <mergeCell ref="D10:F10"/>
    <mergeCell ref="D9:F9"/>
    <mergeCell ref="C19:D19"/>
    <mergeCell ref="A21:G21"/>
    <mergeCell ref="B17:B19"/>
    <mergeCell ref="E14:G14"/>
    <mergeCell ref="C15:D15"/>
    <mergeCell ref="C16:D16"/>
    <mergeCell ref="C17:D17"/>
    <mergeCell ref="C18:D18"/>
    <mergeCell ref="F15:G15"/>
    <mergeCell ref="F16:G16"/>
    <mergeCell ref="F17:G17"/>
    <mergeCell ref="F18:G18"/>
  </mergeCells>
  <conditionalFormatting sqref="B9">
    <cfRule type="cellIs" dxfId="74" priority="89" operator="equal">
      <formula>"VISITE"</formula>
    </cfRule>
  </conditionalFormatting>
  <conditionalFormatting sqref="E28:F28 E35:F35 E48:F48 E54:F54 E57:E58 E23:E27 E15:F20 E31:E34 E38:E47 E51:E53">
    <cfRule type="cellIs" dxfId="73" priority="79" operator="equal">
      <formula>"M_C"</formula>
    </cfRule>
    <cfRule type="cellIs" dxfId="72" priority="80" operator="equal">
      <formula>"T_B_M"</formula>
    </cfRule>
    <cfRule type="cellIs" dxfId="71" priority="81" operator="equal">
      <formula>"M_S"</formula>
    </cfRule>
    <cfRule type="cellIs" dxfId="70" priority="82" operator="equal">
      <formula>"M_I"</formula>
    </cfRule>
  </conditionalFormatting>
  <conditionalFormatting sqref="E28:F28 E35:F35 E48:F48 E54:F54 E57:E58 E23:E27 E15:F20 E31:E34 E38:E47 E51:E53">
    <cfRule type="cellIs" dxfId="69" priority="78" operator="equal">
      <formula>"TBM"</formula>
    </cfRule>
  </conditionalFormatting>
  <conditionalFormatting sqref="F3">
    <cfRule type="cellIs" dxfId="68" priority="51" operator="equal">
      <formula>"AUTO_POS"</formula>
    </cfRule>
    <cfRule type="cellIs" dxfId="67" priority="52" operator="equal">
      <formula>"VISITE"</formula>
    </cfRule>
  </conditionalFormatting>
  <conditionalFormatting sqref="F23:F27">
    <cfRule type="cellIs" dxfId="66" priority="22" operator="equal">
      <formula>"M_C"</formula>
    </cfRule>
    <cfRule type="cellIs" dxfId="65" priority="23" operator="equal">
      <formula>"T_B_M"</formula>
    </cfRule>
    <cfRule type="cellIs" dxfId="64" priority="24" operator="equal">
      <formula>"M_S"</formula>
    </cfRule>
    <cfRule type="cellIs" dxfId="63" priority="25" operator="equal">
      <formula>"M_I"</formula>
    </cfRule>
  </conditionalFormatting>
  <conditionalFormatting sqref="F23:F27">
    <cfRule type="cellIs" dxfId="62" priority="21" operator="equal">
      <formula>"TBM"</formula>
    </cfRule>
  </conditionalFormatting>
  <conditionalFormatting sqref="F31:F34">
    <cfRule type="cellIs" dxfId="61" priority="17" operator="equal">
      <formula>"M_C"</formula>
    </cfRule>
    <cfRule type="cellIs" dxfId="60" priority="18" operator="equal">
      <formula>"T_B_M"</formula>
    </cfRule>
    <cfRule type="cellIs" dxfId="59" priority="19" operator="equal">
      <formula>"M_S"</formula>
    </cfRule>
    <cfRule type="cellIs" dxfId="58" priority="20" operator="equal">
      <formula>"M_I"</formula>
    </cfRule>
  </conditionalFormatting>
  <conditionalFormatting sqref="F31:F34">
    <cfRule type="cellIs" dxfId="57" priority="16" operator="equal">
      <formula>"TBM"</formula>
    </cfRule>
  </conditionalFormatting>
  <conditionalFormatting sqref="F38:F47">
    <cfRule type="cellIs" dxfId="56" priority="12" operator="equal">
      <formula>"M_C"</formula>
    </cfRule>
    <cfRule type="cellIs" dxfId="55" priority="13" operator="equal">
      <formula>"T_B_M"</formula>
    </cfRule>
    <cfRule type="cellIs" dxfId="54" priority="14" operator="equal">
      <formula>"M_S"</formula>
    </cfRule>
    <cfRule type="cellIs" dxfId="53" priority="15" operator="equal">
      <formula>"M_I"</formula>
    </cfRule>
  </conditionalFormatting>
  <conditionalFormatting sqref="F38:F47">
    <cfRule type="cellIs" dxfId="52" priority="11" operator="equal">
      <formula>"TBM"</formula>
    </cfRule>
  </conditionalFormatting>
  <conditionalFormatting sqref="F51:F53">
    <cfRule type="cellIs" dxfId="51" priority="7" operator="equal">
      <formula>"M_C"</formula>
    </cfRule>
    <cfRule type="cellIs" dxfId="50" priority="8" operator="equal">
      <formula>"T_B_M"</formula>
    </cfRule>
    <cfRule type="cellIs" dxfId="49" priority="9" operator="equal">
      <formula>"M_S"</formula>
    </cfRule>
    <cfRule type="cellIs" dxfId="48" priority="10" operator="equal">
      <formula>"M_I"</formula>
    </cfRule>
  </conditionalFormatting>
  <conditionalFormatting sqref="F51:F53">
    <cfRule type="cellIs" dxfId="47" priority="6" operator="equal">
      <formula>"TBM"</formula>
    </cfRule>
  </conditionalFormatting>
  <conditionalFormatting sqref="F57:F58">
    <cfRule type="cellIs" dxfId="46" priority="2" operator="equal">
      <formula>"M_C"</formula>
    </cfRule>
    <cfRule type="cellIs" dxfId="45" priority="3" operator="equal">
      <formula>"T_B_M"</formula>
    </cfRule>
    <cfRule type="cellIs" dxfId="44" priority="4" operator="equal">
      <formula>"M_S"</formula>
    </cfRule>
    <cfRule type="cellIs" dxfId="43" priority="5" operator="equal">
      <formula>"M_I"</formula>
    </cfRule>
  </conditionalFormatting>
  <conditionalFormatting sqref="F57:F58">
    <cfRule type="cellIs" dxfId="42" priority="1" operator="equal">
      <formula>"TBM"</formula>
    </cfRule>
  </conditionalFormatting>
  <dataValidations count="1">
    <dataValidation type="list" allowBlank="1" showInputMessage="1" showErrorMessage="1" sqref="D3" xr:uid="{00000000-0002-0000-0F00-000000000000}">
      <formula1>LC_TA</formula1>
    </dataValidation>
  </dataValidations>
  <pageMargins left="0.70866141732283472" right="0.70866141732283472" top="0.74803149606299213" bottom="0.74803149606299213" header="0.31496062992125984" footer="0.31496062992125984"/>
  <pageSetup paperSize="9" orientation="landscape" r:id="rId1"/>
  <headerFooter>
    <oddHeader>&amp;LESPE LYON&amp;CODS 2018 / 2019&amp;R&amp;D</oddHeader>
    <oddFooter>&amp;L&amp;F&amp;C&amp;A&amp;RPage : &amp;P / &amp;N</oddFooter>
  </headerFooter>
  <rowBreaks count="5" manualBreakCount="5">
    <brk id="19" max="16383" man="1"/>
    <brk id="27" max="16383" man="1"/>
    <brk id="34" max="16383" man="1"/>
    <brk id="47" max="16383" man="1"/>
    <brk id="5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9"/>
  <dimension ref="A1:K28"/>
  <sheetViews>
    <sheetView topLeftCell="A16" zoomScaleNormal="100" workbookViewId="0">
      <selection activeCell="H10" sqref="H10:J15"/>
    </sheetView>
  </sheetViews>
  <sheetFormatPr baseColWidth="10" defaultRowHeight="15"/>
  <cols>
    <col min="1" max="6" width="7.7109375" style="185" customWidth="1"/>
    <col min="7" max="7" width="10.7109375" style="185" customWidth="1"/>
    <col min="8" max="10" width="8.7109375" style="185" customWidth="1"/>
    <col min="11" max="11" width="11.42578125" style="184"/>
  </cols>
  <sheetData>
    <row r="1" spans="1:11" ht="39.950000000000003" customHeight="1" thickBot="1">
      <c r="A1" s="608" t="s">
        <v>440</v>
      </c>
      <c r="B1" s="609"/>
      <c r="C1" s="609"/>
      <c r="D1" s="610"/>
      <c r="E1" s="610"/>
      <c r="F1" s="610"/>
      <c r="G1" s="610"/>
      <c r="H1" s="610"/>
      <c r="I1" s="610"/>
      <c r="J1" s="611"/>
    </row>
    <row r="2" spans="1:11" ht="24.95" customHeight="1">
      <c r="A2" s="612" t="s">
        <v>410</v>
      </c>
      <c r="B2" s="612"/>
      <c r="C2" s="612"/>
      <c r="D2" s="612"/>
      <c r="E2" s="612"/>
      <c r="F2" s="612"/>
      <c r="G2" s="612"/>
      <c r="H2" s="612"/>
      <c r="I2" s="612"/>
      <c r="J2" s="612"/>
    </row>
    <row r="3" spans="1:11" ht="3.95" customHeight="1"/>
    <row r="4" spans="1:11" s="32" customFormat="1" ht="15.75">
      <c r="A4" s="591" t="s">
        <v>500</v>
      </c>
      <c r="B4" s="591"/>
      <c r="C4" s="591"/>
      <c r="D4" s="591"/>
      <c r="E4" s="589" t="str">
        <f>IF(INFORMATIONS!C3&lt;&gt;"",INFORMATIONS!C3,"")</f>
        <v/>
      </c>
      <c r="F4" s="589"/>
      <c r="G4" s="589"/>
      <c r="H4" s="589"/>
      <c r="I4" s="589"/>
      <c r="J4" s="589"/>
      <c r="K4" s="186"/>
    </row>
    <row r="5" spans="1:11" s="32" customFormat="1" ht="15.75">
      <c r="A5" s="591" t="s">
        <v>585</v>
      </c>
      <c r="B5" s="591"/>
      <c r="C5" s="591"/>
      <c r="D5" s="591"/>
      <c r="E5" s="590" t="str">
        <f>IF(INFORMATIONS!C6&lt;&gt;"",INFORMATIONS!C6,"")</f>
        <v/>
      </c>
      <c r="F5" s="590"/>
      <c r="G5" s="590"/>
      <c r="H5" s="590"/>
      <c r="I5" s="590"/>
      <c r="J5" s="590"/>
      <c r="K5" s="186"/>
    </row>
    <row r="6" spans="1:11" s="32" customFormat="1" ht="15.75">
      <c r="A6" s="590" t="str">
        <f>IF(INFORMATIONS!C7&lt;&gt;"",INFORMATIONS!C7,"")</f>
        <v/>
      </c>
      <c r="B6" s="590"/>
      <c r="C6" s="590"/>
      <c r="D6" s="590"/>
      <c r="E6" s="592" t="s">
        <v>586</v>
      </c>
      <c r="F6" s="592"/>
      <c r="G6" s="590" t="str">
        <f>IF(INFORMATIONS!C8&lt;&gt;"",INFORMATIONS!C8,"")</f>
        <v/>
      </c>
      <c r="H6" s="590"/>
      <c r="I6" s="590"/>
      <c r="J6" s="590"/>
      <c r="K6" s="186"/>
    </row>
    <row r="7" spans="1:11" ht="6" customHeight="1"/>
    <row r="8" spans="1:11" ht="24.95" customHeight="1">
      <c r="A8" s="623" t="s">
        <v>587</v>
      </c>
      <c r="B8" s="623"/>
      <c r="C8" s="623"/>
      <c r="D8" s="623"/>
      <c r="E8" s="623"/>
      <c r="F8" s="623"/>
      <c r="G8" s="618" t="s">
        <v>411</v>
      </c>
      <c r="H8" s="623" t="s">
        <v>412</v>
      </c>
      <c r="I8" s="623"/>
      <c r="J8" s="623"/>
    </row>
    <row r="9" spans="1:11" ht="24.95" customHeight="1">
      <c r="A9" s="623"/>
      <c r="B9" s="623"/>
      <c r="C9" s="623"/>
      <c r="D9" s="623"/>
      <c r="E9" s="623"/>
      <c r="F9" s="623"/>
      <c r="G9" s="619"/>
      <c r="H9" s="307" t="s">
        <v>441</v>
      </c>
      <c r="I9" s="308" t="s">
        <v>413</v>
      </c>
      <c r="J9" s="309" t="s">
        <v>414</v>
      </c>
    </row>
    <row r="10" spans="1:11" ht="45" customHeight="1">
      <c r="A10" s="588" t="s">
        <v>415</v>
      </c>
      <c r="B10" s="588"/>
      <c r="C10" s="588"/>
      <c r="D10" s="588"/>
      <c r="E10" s="588"/>
      <c r="F10" s="588"/>
      <c r="G10" s="310" t="s">
        <v>416</v>
      </c>
      <c r="H10" s="311"/>
      <c r="I10" s="312"/>
      <c r="J10" s="312"/>
    </row>
    <row r="11" spans="1:11" ht="39.950000000000003" customHeight="1">
      <c r="A11" s="588" t="s">
        <v>417</v>
      </c>
      <c r="B11" s="588"/>
      <c r="C11" s="588"/>
      <c r="D11" s="588"/>
      <c r="E11" s="588"/>
      <c r="F11" s="588"/>
      <c r="G11" s="310" t="s">
        <v>418</v>
      </c>
      <c r="H11" s="311"/>
      <c r="I11" s="312"/>
      <c r="J11" s="312"/>
    </row>
    <row r="12" spans="1:11" ht="27" customHeight="1">
      <c r="A12" s="588" t="s">
        <v>419</v>
      </c>
      <c r="B12" s="588"/>
      <c r="C12" s="588"/>
      <c r="D12" s="588"/>
      <c r="E12" s="588"/>
      <c r="F12" s="588"/>
      <c r="G12" s="310" t="s">
        <v>420</v>
      </c>
      <c r="H12" s="311"/>
      <c r="I12" s="312"/>
      <c r="J12" s="312"/>
    </row>
    <row r="13" spans="1:11" ht="36.75" customHeight="1">
      <c r="A13" s="588" t="s">
        <v>421</v>
      </c>
      <c r="B13" s="588"/>
      <c r="C13" s="588"/>
      <c r="D13" s="588"/>
      <c r="E13" s="588"/>
      <c r="F13" s="588"/>
      <c r="G13" s="310" t="s">
        <v>424</v>
      </c>
      <c r="H13" s="311"/>
      <c r="I13" s="312"/>
      <c r="J13" s="312"/>
    </row>
    <row r="14" spans="1:11" ht="26.25" customHeight="1">
      <c r="A14" s="588" t="s">
        <v>422</v>
      </c>
      <c r="B14" s="588"/>
      <c r="C14" s="588"/>
      <c r="D14" s="588"/>
      <c r="E14" s="588"/>
      <c r="F14" s="588"/>
      <c r="G14" s="310" t="s">
        <v>246</v>
      </c>
      <c r="H14" s="311"/>
      <c r="I14" s="312"/>
      <c r="J14" s="312"/>
    </row>
    <row r="15" spans="1:11" ht="38.25" customHeight="1">
      <c r="A15" s="588" t="s">
        <v>423</v>
      </c>
      <c r="B15" s="588"/>
      <c r="C15" s="588"/>
      <c r="D15" s="588"/>
      <c r="E15" s="588"/>
      <c r="F15" s="588"/>
      <c r="G15" s="310" t="s">
        <v>258</v>
      </c>
      <c r="H15" s="311"/>
      <c r="I15" s="312"/>
      <c r="J15" s="312"/>
    </row>
    <row r="16" spans="1:11" ht="3.95" customHeight="1">
      <c r="A16" s="313"/>
      <c r="B16" s="313"/>
      <c r="C16" s="313"/>
      <c r="D16" s="313"/>
      <c r="E16" s="313"/>
      <c r="F16" s="313"/>
      <c r="G16" s="313"/>
      <c r="H16" s="313"/>
      <c r="I16" s="313"/>
      <c r="J16" s="313"/>
    </row>
    <row r="17" spans="1:11">
      <c r="A17" s="602" t="s">
        <v>425</v>
      </c>
      <c r="B17" s="603"/>
      <c r="C17" s="603"/>
      <c r="D17" s="603"/>
      <c r="E17" s="603"/>
      <c r="F17" s="603"/>
      <c r="G17" s="603"/>
      <c r="H17" s="603"/>
      <c r="I17" s="603"/>
      <c r="J17" s="314" t="str">
        <f>IF(COUNTIF(H10:H15,"X")&gt;=1,"N &lt; 10",IF(COUNTIF(I10:I15,"X")=6,"N = 10",IF(COUNTIF(I10:J15,"X")=6,"N &gt; 10","PB")))</f>
        <v>PB</v>
      </c>
    </row>
    <row r="18" spans="1:11" s="35" customFormat="1" ht="37.5" customHeight="1">
      <c r="A18" s="607" t="s">
        <v>426</v>
      </c>
      <c r="B18" s="607"/>
      <c r="C18" s="607"/>
      <c r="D18" s="607"/>
      <c r="E18" s="614" t="s">
        <v>427</v>
      </c>
      <c r="F18" s="615"/>
      <c r="G18" s="607" t="s">
        <v>428</v>
      </c>
      <c r="H18" s="607"/>
      <c r="I18" s="607"/>
      <c r="J18" s="607"/>
      <c r="K18" s="189"/>
    </row>
    <row r="19" spans="1:11" s="133" customFormat="1" ht="71.25" customHeight="1">
      <c r="A19" s="620" t="s">
        <v>429</v>
      </c>
      <c r="B19" s="620"/>
      <c r="C19" s="620" t="s">
        <v>430</v>
      </c>
      <c r="D19" s="620"/>
      <c r="E19" s="616"/>
      <c r="F19" s="617"/>
      <c r="G19" s="620" t="s">
        <v>431</v>
      </c>
      <c r="H19" s="620"/>
      <c r="I19" s="620" t="s">
        <v>432</v>
      </c>
      <c r="J19" s="620"/>
      <c r="K19" s="317"/>
    </row>
    <row r="20" spans="1:11" s="2" customFormat="1" ht="3.95" customHeight="1">
      <c r="A20" s="191"/>
      <c r="B20" s="191"/>
      <c r="C20" s="191"/>
      <c r="D20" s="191"/>
      <c r="E20" s="191"/>
      <c r="F20" s="191"/>
      <c r="G20" s="191"/>
      <c r="H20" s="191"/>
      <c r="I20" s="191"/>
      <c r="J20" s="191"/>
      <c r="K20" s="190"/>
    </row>
    <row r="21" spans="1:11" s="2" customFormat="1" ht="30" customHeight="1">
      <c r="A21" s="621" t="s">
        <v>433</v>
      </c>
      <c r="B21" s="621"/>
      <c r="C21" s="621"/>
      <c r="D21" s="621"/>
      <c r="E21" s="192"/>
      <c r="F21" s="622" t="s">
        <v>434</v>
      </c>
      <c r="G21" s="622"/>
      <c r="H21" s="622"/>
      <c r="I21" s="40"/>
      <c r="J21" s="193" t="s">
        <v>435</v>
      </c>
      <c r="K21" s="190"/>
    </row>
    <row r="22" spans="1:11" ht="3.95" customHeight="1" thickBot="1"/>
    <row r="23" spans="1:11" ht="87" customHeight="1" thickBot="1">
      <c r="A23" s="596"/>
      <c r="B23" s="597"/>
      <c r="C23" s="597"/>
      <c r="D23" s="597"/>
      <c r="E23" s="597"/>
      <c r="F23" s="597"/>
      <c r="G23" s="597"/>
      <c r="H23" s="597"/>
      <c r="I23" s="597"/>
      <c r="J23" s="598"/>
    </row>
    <row r="24" spans="1:11" ht="3.95" customHeight="1"/>
    <row r="25" spans="1:11" s="33" customFormat="1" ht="15.75">
      <c r="A25" s="605" t="s">
        <v>436</v>
      </c>
      <c r="B25" s="605"/>
      <c r="C25" s="613">
        <v>43266</v>
      </c>
      <c r="D25" s="613"/>
      <c r="E25" s="613"/>
      <c r="F25" s="194"/>
      <c r="G25" s="195"/>
      <c r="H25" s="195"/>
      <c r="I25" s="195"/>
      <c r="J25" s="195"/>
      <c r="K25" s="196"/>
    </row>
    <row r="26" spans="1:11" s="34" customFormat="1" ht="15.75">
      <c r="A26" s="605" t="s">
        <v>437</v>
      </c>
      <c r="B26" s="605"/>
      <c r="C26" s="604" t="str">
        <f>IF(INFORMATIONS!C23&lt;&gt;"",INFORMATIONS!C23,"")</f>
        <v/>
      </c>
      <c r="D26" s="604"/>
      <c r="E26" s="604"/>
      <c r="F26" s="606" t="s">
        <v>438</v>
      </c>
      <c r="G26" s="606"/>
      <c r="H26" s="604" t="str">
        <f>IF(INFORMATIONS!C24&lt;&gt;"",INFORMATIONS!C24,"")</f>
        <v/>
      </c>
      <c r="I26" s="604"/>
      <c r="J26" s="604"/>
      <c r="K26" s="197"/>
    </row>
    <row r="27" spans="1:11" s="36" customFormat="1" ht="30" customHeight="1">
      <c r="A27" s="593"/>
      <c r="B27" s="594"/>
      <c r="C27" s="594"/>
      <c r="D27" s="594"/>
      <c r="E27" s="595"/>
      <c r="F27" s="593"/>
      <c r="G27" s="594"/>
      <c r="H27" s="594"/>
      <c r="I27" s="594"/>
      <c r="J27" s="595"/>
      <c r="K27" s="198"/>
    </row>
    <row r="28" spans="1:11" s="33" customFormat="1" ht="48.75" customHeight="1">
      <c r="A28" s="599" t="s">
        <v>443</v>
      </c>
      <c r="B28" s="600"/>
      <c r="C28" s="600"/>
      <c r="D28" s="600"/>
      <c r="E28" s="600"/>
      <c r="F28" s="600"/>
      <c r="G28" s="600"/>
      <c r="H28" s="600"/>
      <c r="I28" s="600"/>
      <c r="J28" s="601"/>
      <c r="K28" s="196"/>
    </row>
  </sheetData>
  <sheetProtection algorithmName="SHA-512" hashValue="ymuhh4bJIqMW1e73QLxlSHNwEAKwcipW8M2b1mG15PqSf55UAxNHe4lfBtb7gbgxaM8MOtKA7anCDSFLsH3pig==" saltValue="9p6ZHtiBM+X3knZMRR08OA==" spinCount="100000" sheet="1" selectLockedCells="1"/>
  <mergeCells count="38">
    <mergeCell ref="A1:J1"/>
    <mergeCell ref="A2:J2"/>
    <mergeCell ref="C25:E25"/>
    <mergeCell ref="E18:F19"/>
    <mergeCell ref="G8:G9"/>
    <mergeCell ref="A25:B25"/>
    <mergeCell ref="G19:H19"/>
    <mergeCell ref="I19:J19"/>
    <mergeCell ref="A21:D21"/>
    <mergeCell ref="F21:H21"/>
    <mergeCell ref="A19:B19"/>
    <mergeCell ref="C19:D19"/>
    <mergeCell ref="H8:J8"/>
    <mergeCell ref="A8:F9"/>
    <mergeCell ref="A15:F15"/>
    <mergeCell ref="A10:F10"/>
    <mergeCell ref="A27:E27"/>
    <mergeCell ref="A23:J23"/>
    <mergeCell ref="A28:J28"/>
    <mergeCell ref="A17:I17"/>
    <mergeCell ref="H26:J26"/>
    <mergeCell ref="F27:J27"/>
    <mergeCell ref="A26:B26"/>
    <mergeCell ref="F26:G26"/>
    <mergeCell ref="C26:E26"/>
    <mergeCell ref="A18:D18"/>
    <mergeCell ref="G18:J18"/>
    <mergeCell ref="A11:F11"/>
    <mergeCell ref="A12:F12"/>
    <mergeCell ref="A13:F13"/>
    <mergeCell ref="A14:F14"/>
    <mergeCell ref="E4:J4"/>
    <mergeCell ref="E5:J5"/>
    <mergeCell ref="A4:D4"/>
    <mergeCell ref="A5:D5"/>
    <mergeCell ref="A6:D6"/>
    <mergeCell ref="E6:F6"/>
    <mergeCell ref="G6:J6"/>
  </mergeCells>
  <conditionalFormatting sqref="H10:H15">
    <cfRule type="cellIs" dxfId="41" priority="8" operator="equal">
      <formula>"X"</formula>
    </cfRule>
  </conditionalFormatting>
  <conditionalFormatting sqref="I10:I15">
    <cfRule type="cellIs" dxfId="40" priority="7" operator="equal">
      <formula>"X"</formula>
    </cfRule>
  </conditionalFormatting>
  <conditionalFormatting sqref="J10:J15">
    <cfRule type="cellIs" dxfId="39" priority="6" operator="equal">
      <formula>"X"</formula>
    </cfRule>
  </conditionalFormatting>
  <conditionalFormatting sqref="J17">
    <cfRule type="cellIs" dxfId="38" priority="1" operator="equal">
      <formula>"N &gt; 10"</formula>
    </cfRule>
    <cfRule type="cellIs" dxfId="37" priority="2" operator="equal">
      <formula>"N = 10"</formula>
    </cfRule>
    <cfRule type="cellIs" dxfId="36" priority="3" operator="equal">
      <formula>"N &lt; 10"</formula>
    </cfRule>
    <cfRule type="cellIs" dxfId="35" priority="4" operator="equal">
      <formula>"PB"</formula>
    </cfRule>
  </conditionalFormatting>
  <dataValidations count="1">
    <dataValidation type="list" allowBlank="1" showInputMessage="1" showErrorMessage="1" sqref="H10:J15" xr:uid="{00000000-0002-0000-1000-000000000000}">
      <formula1>L_CHOIX</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20"/>
  <dimension ref="A1:K29"/>
  <sheetViews>
    <sheetView topLeftCell="A16" zoomScaleNormal="100" workbookViewId="0">
      <selection activeCell="C26" sqref="C26:E26"/>
    </sheetView>
  </sheetViews>
  <sheetFormatPr baseColWidth="10" defaultRowHeight="15"/>
  <cols>
    <col min="1" max="6" width="7.7109375" style="185" customWidth="1"/>
    <col min="7" max="7" width="10.7109375" style="185" customWidth="1"/>
    <col min="8" max="10" width="8.7109375" style="185" customWidth="1"/>
    <col min="11" max="11" width="11.42578125" style="184"/>
  </cols>
  <sheetData>
    <row r="1" spans="1:11" ht="45" customHeight="1" thickBot="1">
      <c r="A1" s="608" t="s">
        <v>588</v>
      </c>
      <c r="B1" s="609"/>
      <c r="C1" s="609"/>
      <c r="D1" s="610"/>
      <c r="E1" s="610"/>
      <c r="F1" s="610"/>
      <c r="G1" s="610"/>
      <c r="H1" s="610"/>
      <c r="I1" s="610"/>
      <c r="J1" s="611"/>
    </row>
    <row r="2" spans="1:11" ht="30" customHeight="1">
      <c r="A2" s="612" t="s">
        <v>595</v>
      </c>
      <c r="B2" s="612"/>
      <c r="C2" s="612"/>
      <c r="D2" s="612"/>
      <c r="E2" s="612"/>
      <c r="F2" s="612"/>
      <c r="G2" s="612"/>
      <c r="H2" s="612"/>
      <c r="I2" s="612"/>
      <c r="J2" s="612"/>
    </row>
    <row r="3" spans="1:11" ht="3.95" customHeight="1"/>
    <row r="4" spans="1:11" s="32" customFormat="1" ht="15.75">
      <c r="A4" s="591" t="s">
        <v>500</v>
      </c>
      <c r="B4" s="591"/>
      <c r="C4" s="591"/>
      <c r="D4" s="591"/>
      <c r="E4" s="589" t="str">
        <f>IF(INFORMATIONS!C3&lt;&gt;"",INFORMATIONS!C3,"")</f>
        <v/>
      </c>
      <c r="F4" s="589"/>
      <c r="G4" s="589"/>
      <c r="H4" s="589"/>
      <c r="I4" s="589"/>
      <c r="J4" s="589"/>
      <c r="K4" s="186"/>
    </row>
    <row r="5" spans="1:11" s="32" customFormat="1" ht="15.75">
      <c r="A5" s="591" t="s">
        <v>585</v>
      </c>
      <c r="B5" s="591"/>
      <c r="C5" s="591"/>
      <c r="D5" s="591"/>
      <c r="E5" s="632" t="str">
        <f>IF(INFORMATIONS!C6&lt;&gt;"",INFORMATIONS!C6,"")</f>
        <v/>
      </c>
      <c r="F5" s="633"/>
      <c r="G5" s="630" t="s">
        <v>589</v>
      </c>
      <c r="H5" s="631"/>
      <c r="I5" s="632" t="str">
        <f>IF(INFORMATIONS!C9&lt;&gt;"",INFORMATIONS!C9,"")</f>
        <v/>
      </c>
      <c r="J5" s="633"/>
      <c r="K5" s="186"/>
    </row>
    <row r="6" spans="1:11" s="32" customFormat="1" ht="15.75">
      <c r="A6" s="590" t="str">
        <f>IF(INFORMATIONS!C7&lt;&gt;"",INFORMATIONS!C7,"")</f>
        <v/>
      </c>
      <c r="B6" s="590"/>
      <c r="C6" s="590"/>
      <c r="D6" s="590"/>
      <c r="E6" s="592" t="s">
        <v>586</v>
      </c>
      <c r="F6" s="592"/>
      <c r="G6" s="590" t="str">
        <f>IF(INFORMATIONS!C8&lt;&gt;"",INFORMATIONS!C8,"")</f>
        <v/>
      </c>
      <c r="H6" s="590"/>
      <c r="I6" s="590"/>
      <c r="J6" s="590"/>
      <c r="K6" s="186"/>
    </row>
    <row r="7" spans="1:11" ht="6" customHeight="1"/>
    <row r="8" spans="1:11" ht="29.25" customHeight="1">
      <c r="A8" s="627" t="s">
        <v>439</v>
      </c>
      <c r="B8" s="627"/>
      <c r="C8" s="627"/>
      <c r="D8" s="627"/>
      <c r="E8" s="627"/>
      <c r="F8" s="627"/>
      <c r="G8" s="628" t="s">
        <v>411</v>
      </c>
      <c r="H8" s="627" t="s">
        <v>412</v>
      </c>
      <c r="I8" s="627"/>
      <c r="J8" s="627"/>
    </row>
    <row r="9" spans="1:11" ht="27.75" customHeight="1">
      <c r="A9" s="627"/>
      <c r="B9" s="627"/>
      <c r="C9" s="627"/>
      <c r="D9" s="627"/>
      <c r="E9" s="627"/>
      <c r="F9" s="627"/>
      <c r="G9" s="629"/>
      <c r="H9" s="187" t="s">
        <v>441</v>
      </c>
      <c r="I9" s="199" t="s">
        <v>413</v>
      </c>
      <c r="J9" s="200" t="s">
        <v>414</v>
      </c>
    </row>
    <row r="10" spans="1:11" ht="51" customHeight="1">
      <c r="A10" s="638" t="s">
        <v>415</v>
      </c>
      <c r="B10" s="638"/>
      <c r="C10" s="638"/>
      <c r="D10" s="638"/>
      <c r="E10" s="638"/>
      <c r="F10" s="638"/>
      <c r="G10" s="188" t="s">
        <v>416</v>
      </c>
      <c r="H10" s="38"/>
      <c r="I10" s="39"/>
      <c r="J10" s="39"/>
    </row>
    <row r="11" spans="1:11" ht="49.5" customHeight="1">
      <c r="A11" s="638" t="s">
        <v>417</v>
      </c>
      <c r="B11" s="638"/>
      <c r="C11" s="638"/>
      <c r="D11" s="638"/>
      <c r="E11" s="638"/>
      <c r="F11" s="638"/>
      <c r="G11" s="188" t="s">
        <v>418</v>
      </c>
      <c r="H11" s="38"/>
      <c r="I11" s="39"/>
      <c r="J11" s="39"/>
    </row>
    <row r="12" spans="1:11" ht="27" customHeight="1">
      <c r="A12" s="638" t="s">
        <v>419</v>
      </c>
      <c r="B12" s="638"/>
      <c r="C12" s="638"/>
      <c r="D12" s="638"/>
      <c r="E12" s="638"/>
      <c r="F12" s="638"/>
      <c r="G12" s="188" t="s">
        <v>420</v>
      </c>
      <c r="H12" s="38"/>
      <c r="I12" s="39"/>
      <c r="J12" s="39"/>
    </row>
    <row r="13" spans="1:11" ht="36.75" customHeight="1">
      <c r="A13" s="638" t="s">
        <v>421</v>
      </c>
      <c r="B13" s="638"/>
      <c r="C13" s="638"/>
      <c r="D13" s="638"/>
      <c r="E13" s="638"/>
      <c r="F13" s="638"/>
      <c r="G13" s="188" t="s">
        <v>424</v>
      </c>
      <c r="H13" s="38"/>
      <c r="I13" s="39"/>
      <c r="J13" s="39"/>
    </row>
    <row r="14" spans="1:11" ht="26.25" customHeight="1">
      <c r="A14" s="638" t="s">
        <v>422</v>
      </c>
      <c r="B14" s="638"/>
      <c r="C14" s="638"/>
      <c r="D14" s="638"/>
      <c r="E14" s="638"/>
      <c r="F14" s="638"/>
      <c r="G14" s="188" t="s">
        <v>246</v>
      </c>
      <c r="H14" s="38"/>
      <c r="I14" s="39"/>
      <c r="J14" s="39"/>
    </row>
    <row r="15" spans="1:11" ht="38.25" customHeight="1">
      <c r="A15" s="638" t="s">
        <v>423</v>
      </c>
      <c r="B15" s="638"/>
      <c r="C15" s="638"/>
      <c r="D15" s="638"/>
      <c r="E15" s="638"/>
      <c r="F15" s="638"/>
      <c r="G15" s="188" t="s">
        <v>258</v>
      </c>
      <c r="H15" s="38"/>
      <c r="I15" s="39"/>
      <c r="J15" s="39"/>
    </row>
    <row r="16" spans="1:11" ht="5.25" customHeight="1"/>
    <row r="17" spans="1:11" ht="30" customHeight="1">
      <c r="A17" s="635" t="s">
        <v>602</v>
      </c>
      <c r="B17" s="636"/>
      <c r="C17" s="636"/>
      <c r="D17" s="636"/>
      <c r="E17" s="636"/>
      <c r="F17" s="636"/>
      <c r="G17" s="636"/>
      <c r="H17" s="636"/>
      <c r="I17" s="636"/>
      <c r="J17" s="637"/>
    </row>
    <row r="18" spans="1:11" ht="6.75" customHeight="1">
      <c r="A18" s="201"/>
      <c r="B18" s="202"/>
      <c r="C18" s="202"/>
      <c r="D18" s="202"/>
      <c r="E18" s="202"/>
      <c r="F18" s="202"/>
      <c r="G18" s="202"/>
      <c r="H18" s="202"/>
      <c r="I18" s="202"/>
      <c r="J18" s="203"/>
    </row>
    <row r="19" spans="1:11" s="35" customFormat="1" ht="17.100000000000001" customHeight="1">
      <c r="A19" s="639" t="s">
        <v>596</v>
      </c>
      <c r="B19" s="639"/>
      <c r="C19" s="639"/>
      <c r="D19" s="639"/>
      <c r="E19" s="639"/>
      <c r="F19" s="639"/>
      <c r="G19" s="639"/>
      <c r="H19" s="639"/>
      <c r="I19" s="639"/>
      <c r="J19" s="639"/>
      <c r="K19" s="189"/>
    </row>
    <row r="20" spans="1:11" s="35" customFormat="1" ht="17.100000000000001" customHeight="1">
      <c r="A20" s="640" t="s">
        <v>441</v>
      </c>
      <c r="B20" s="640"/>
      <c r="C20" s="640"/>
      <c r="D20" s="640" t="s">
        <v>597</v>
      </c>
      <c r="E20" s="640"/>
      <c r="F20" s="640"/>
      <c r="G20" s="640"/>
      <c r="H20" s="640" t="s">
        <v>598</v>
      </c>
      <c r="I20" s="640"/>
      <c r="J20" s="640"/>
      <c r="K20" s="189"/>
    </row>
    <row r="21" spans="1:11" s="2" customFormat="1" ht="30" customHeight="1">
      <c r="A21" s="634" t="s">
        <v>600</v>
      </c>
      <c r="B21" s="634"/>
      <c r="C21" s="634"/>
      <c r="D21" s="634" t="s">
        <v>599</v>
      </c>
      <c r="E21" s="634"/>
      <c r="F21" s="634"/>
      <c r="G21" s="634"/>
      <c r="H21" s="634" t="s">
        <v>601</v>
      </c>
      <c r="I21" s="634"/>
      <c r="J21" s="634"/>
      <c r="K21" s="190"/>
    </row>
    <row r="22" spans="1:11" s="2" customFormat="1" ht="3.95" customHeight="1">
      <c r="A22" s="191"/>
      <c r="B22" s="191"/>
      <c r="C22" s="191"/>
      <c r="D22" s="191"/>
      <c r="E22" s="191"/>
      <c r="F22" s="191"/>
      <c r="G22" s="191"/>
      <c r="H22" s="191"/>
      <c r="I22" s="191"/>
      <c r="J22" s="191"/>
      <c r="K22" s="190"/>
    </row>
    <row r="23" spans="1:11" ht="3.95" customHeight="1" thickBot="1"/>
    <row r="24" spans="1:11" ht="107.25" customHeight="1" thickBot="1">
      <c r="A24" s="596"/>
      <c r="B24" s="597"/>
      <c r="C24" s="597"/>
      <c r="D24" s="597"/>
      <c r="E24" s="597"/>
      <c r="F24" s="597"/>
      <c r="G24" s="597"/>
      <c r="H24" s="597"/>
      <c r="I24" s="597"/>
      <c r="J24" s="598"/>
    </row>
    <row r="25" spans="1:11" ht="3.95" customHeight="1"/>
    <row r="26" spans="1:11" s="33" customFormat="1" ht="15.75">
      <c r="A26" s="605" t="s">
        <v>436</v>
      </c>
      <c r="B26" s="605"/>
      <c r="C26" s="613">
        <v>43266</v>
      </c>
      <c r="D26" s="613"/>
      <c r="E26" s="613"/>
      <c r="F26" s="194"/>
      <c r="G26" s="195"/>
      <c r="H26" s="195"/>
      <c r="I26" s="195"/>
      <c r="J26" s="195"/>
      <c r="K26" s="196"/>
    </row>
    <row r="27" spans="1:11" s="34" customFormat="1" ht="15.75">
      <c r="A27" s="605" t="s">
        <v>437</v>
      </c>
      <c r="B27" s="605"/>
      <c r="C27" s="604" t="str">
        <f>IF(INFORMATIONS!C23&lt;&gt;"",INFORMATIONS!C23,"")</f>
        <v/>
      </c>
      <c r="D27" s="604"/>
      <c r="E27" s="604"/>
      <c r="F27" s="606" t="s">
        <v>438</v>
      </c>
      <c r="G27" s="606"/>
      <c r="H27" s="624" t="str">
        <f>IF(INFORMATIONS!C24&lt;&gt;"",INFORMATIONS!C24,"")</f>
        <v/>
      </c>
      <c r="I27" s="625"/>
      <c r="J27" s="626"/>
      <c r="K27" s="197"/>
    </row>
    <row r="28" spans="1:11" s="36" customFormat="1" ht="34.5" customHeight="1">
      <c r="A28" s="593"/>
      <c r="B28" s="594"/>
      <c r="C28" s="594"/>
      <c r="D28" s="594"/>
      <c r="E28" s="595"/>
      <c r="F28" s="593"/>
      <c r="G28" s="594"/>
      <c r="H28" s="594"/>
      <c r="I28" s="594"/>
      <c r="J28" s="595"/>
      <c r="K28" s="198"/>
    </row>
    <row r="29" spans="1:11" s="33" customFormat="1" ht="48.75" customHeight="1">
      <c r="A29" s="599" t="s">
        <v>443</v>
      </c>
      <c r="B29" s="600"/>
      <c r="C29" s="600"/>
      <c r="D29" s="600"/>
      <c r="E29" s="600"/>
      <c r="F29" s="600"/>
      <c r="G29" s="600"/>
      <c r="H29" s="600"/>
      <c r="I29" s="600"/>
      <c r="J29" s="601"/>
      <c r="K29" s="196"/>
    </row>
  </sheetData>
  <sheetProtection algorithmName="SHA-512" hashValue="NDRceeHwP/T9fZpFvg6XC9CO3UqyIi5+kNPfv5VNXmbr155ZBLV4dvDMlg55ZcjH3PWiFSohN48sviI4BJzHKQ==" saltValue="Ga/8rlOppchvXLzyErYnBQ==" spinCount="100000" sheet="1" selectLockedCells="1"/>
  <mergeCells count="38">
    <mergeCell ref="A10:F10"/>
    <mergeCell ref="A11:F11"/>
    <mergeCell ref="A12:F12"/>
    <mergeCell ref="A13:F13"/>
    <mergeCell ref="A14:F14"/>
    <mergeCell ref="A21:C21"/>
    <mergeCell ref="D21:G21"/>
    <mergeCell ref="H21:J21"/>
    <mergeCell ref="A17:J17"/>
    <mergeCell ref="A15:F15"/>
    <mergeCell ref="A19:J19"/>
    <mergeCell ref="A20:C20"/>
    <mergeCell ref="D20:G20"/>
    <mergeCell ref="H20:J20"/>
    <mergeCell ref="A1:J1"/>
    <mergeCell ref="A2:J2"/>
    <mergeCell ref="A8:F9"/>
    <mergeCell ref="G8:G9"/>
    <mergeCell ref="H8:J8"/>
    <mergeCell ref="A4:D4"/>
    <mergeCell ref="E4:J4"/>
    <mergeCell ref="A5:D5"/>
    <mergeCell ref="A6:D6"/>
    <mergeCell ref="E6:F6"/>
    <mergeCell ref="G6:J6"/>
    <mergeCell ref="G5:H5"/>
    <mergeCell ref="I5:J5"/>
    <mergeCell ref="E5:F5"/>
    <mergeCell ref="A29:J29"/>
    <mergeCell ref="A28:E28"/>
    <mergeCell ref="F28:J28"/>
    <mergeCell ref="A24:J24"/>
    <mergeCell ref="A26:B26"/>
    <mergeCell ref="C26:E26"/>
    <mergeCell ref="A27:B27"/>
    <mergeCell ref="C27:E27"/>
    <mergeCell ref="F27:G27"/>
    <mergeCell ref="H27:J27"/>
  </mergeCells>
  <conditionalFormatting sqref="H10:H15">
    <cfRule type="cellIs" dxfId="34" priority="11" operator="equal">
      <formula>"X"</formula>
    </cfRule>
  </conditionalFormatting>
  <conditionalFormatting sqref="I10:I15">
    <cfRule type="cellIs" dxfId="33" priority="10" operator="equal">
      <formula>"X"</formula>
    </cfRule>
  </conditionalFormatting>
  <conditionalFormatting sqref="J10:J15">
    <cfRule type="cellIs" dxfId="32" priority="9" operator="equal">
      <formula>"X"</formula>
    </cfRule>
  </conditionalFormatting>
  <dataValidations count="1">
    <dataValidation type="list" allowBlank="1" showInputMessage="1" showErrorMessage="1" sqref="H10:J15" xr:uid="{00000000-0002-0000-1100-000000000000}">
      <formula1>L_CHOIX</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5"/>
  <sheetViews>
    <sheetView zoomScale="60" zoomScaleNormal="60" workbookViewId="0">
      <selection activeCell="I8" sqref="I8"/>
    </sheetView>
  </sheetViews>
  <sheetFormatPr baseColWidth="10" defaultColWidth="11.42578125" defaultRowHeight="15"/>
  <cols>
    <col min="1" max="1" width="2.7109375" style="6" customWidth="1"/>
    <col min="2" max="2" width="7.7109375" style="254" customWidth="1"/>
    <col min="3" max="3" width="7.7109375" style="300" customWidth="1"/>
    <col min="4" max="4" width="17.5703125" style="254" customWidth="1"/>
    <col min="5" max="5" width="16.42578125" style="254" customWidth="1"/>
    <col min="6" max="6" width="32.7109375" style="254" customWidth="1"/>
    <col min="7" max="7" width="30.5703125" style="254" customWidth="1"/>
    <col min="8" max="8" width="2.5703125" style="6" customWidth="1"/>
    <col min="9" max="9" width="117.7109375" style="303" customWidth="1"/>
    <col min="10" max="16384" width="11.42578125" style="6"/>
  </cols>
  <sheetData>
    <row r="1" spans="1:9" ht="36" customHeight="1">
      <c r="B1" s="666" t="s">
        <v>583</v>
      </c>
      <c r="C1" s="666"/>
      <c r="D1" s="666"/>
      <c r="E1" s="666"/>
      <c r="F1" s="666"/>
      <c r="G1" s="666"/>
      <c r="H1" s="666"/>
      <c r="I1" s="666"/>
    </row>
    <row r="2" spans="1:9" ht="5.0999999999999996" customHeight="1"/>
    <row r="3" spans="1:9" s="291" customFormat="1" ht="18" customHeight="1">
      <c r="B3" s="572" t="s">
        <v>571</v>
      </c>
      <c r="C3" s="572"/>
      <c r="D3" s="572"/>
      <c r="E3" s="306" t="s">
        <v>532</v>
      </c>
      <c r="F3" s="282"/>
      <c r="G3" s="281"/>
      <c r="I3" s="304"/>
    </row>
    <row r="4" spans="1:9" ht="9.9499999999999993" customHeight="1">
      <c r="B4" s="286"/>
      <c r="C4" s="301"/>
      <c r="D4" s="286"/>
      <c r="E4" s="284"/>
      <c r="F4" s="284"/>
      <c r="G4" s="284"/>
    </row>
    <row r="5" spans="1:9" s="254" customFormat="1" ht="9.9499999999999993" customHeight="1" thickBot="1">
      <c r="C5" s="300"/>
      <c r="E5" s="257"/>
      <c r="F5" s="257"/>
      <c r="I5" s="305"/>
    </row>
    <row r="6" spans="1:9" s="254" customFormat="1" ht="21.75" thickBot="1">
      <c r="A6" s="647" t="s">
        <v>572</v>
      </c>
      <c r="B6" s="648"/>
      <c r="C6" s="648"/>
      <c r="D6" s="648"/>
      <c r="E6" s="648"/>
      <c r="F6" s="648"/>
      <c r="G6" s="649"/>
      <c r="H6" s="336"/>
      <c r="I6" s="337" t="s">
        <v>582</v>
      </c>
    </row>
    <row r="7" spans="1:9" s="287" customFormat="1" ht="9.9499999999999993" customHeight="1" thickBot="1">
      <c r="A7" s="338"/>
      <c r="B7" s="338"/>
      <c r="C7" s="339"/>
      <c r="D7" s="338"/>
      <c r="E7" s="338"/>
      <c r="F7" s="650"/>
      <c r="G7" s="650"/>
      <c r="H7" s="338"/>
      <c r="I7" s="340"/>
    </row>
    <row r="8" spans="1:9" s="287" customFormat="1" ht="60" customHeight="1">
      <c r="A8" s="338"/>
      <c r="B8" s="341" t="s">
        <v>78</v>
      </c>
      <c r="C8" s="342" t="s">
        <v>358</v>
      </c>
      <c r="D8" s="663" t="s">
        <v>4</v>
      </c>
      <c r="E8" s="664"/>
      <c r="F8" s="651" t="str">
        <f>IF(HLOOKUP($E$3,TABLE_SYNTHESE,2,FALSE)&lt;&gt;"",HLOOKUP($E$3,TABLE_SYNTHESE,2,FALSE),"")</f>
        <v/>
      </c>
      <c r="G8" s="652"/>
      <c r="H8" s="338"/>
      <c r="I8" s="343" t="str">
        <f>IF(VLOOKUP(C8,TABLE_COM,13,FALSE)&lt;&gt;"",VLOOKUP(C8,TABLE_COM,13,FALSE),"")</f>
        <v/>
      </c>
    </row>
    <row r="9" spans="1:9" s="287" customFormat="1" ht="60" customHeight="1">
      <c r="A9" s="338"/>
      <c r="B9" s="344" t="s">
        <v>86</v>
      </c>
      <c r="C9" s="345" t="s">
        <v>359</v>
      </c>
      <c r="D9" s="655" t="s">
        <v>10</v>
      </c>
      <c r="E9" s="656"/>
      <c r="F9" s="657" t="str">
        <f>IF(HLOOKUP($E$3,TABLE_SYNTHESE,3,FALSE)&lt;&gt;"",HLOOKUP($E$3,TABLE_SYNTHESE,3,FALSE),"")</f>
        <v/>
      </c>
      <c r="G9" s="658"/>
      <c r="H9" s="338"/>
      <c r="I9" s="346" t="str">
        <f>IF(VLOOKUP(C9,TABLE_COM,13,FALSE)&lt;&gt;"",VLOOKUP(C9,TABLE_COM,13,FALSE),"")</f>
        <v/>
      </c>
    </row>
    <row r="10" spans="1:9" s="287" customFormat="1" ht="60" customHeight="1">
      <c r="A10" s="338"/>
      <c r="B10" s="653" t="s">
        <v>92</v>
      </c>
      <c r="C10" s="345" t="s">
        <v>360</v>
      </c>
      <c r="D10" s="655" t="s">
        <v>15</v>
      </c>
      <c r="E10" s="656"/>
      <c r="F10" s="657" t="str">
        <f>IF(HLOOKUP($E$3,TABLE_SYNTHESE,4,FALSE)&lt;&gt;"",HLOOKUP($E$3,TABLE_SYNTHESE,4,FALSE),"")</f>
        <v/>
      </c>
      <c r="G10" s="658"/>
      <c r="H10" s="338"/>
      <c r="I10" s="346" t="str">
        <f>IF(VLOOKUP(C10,TABLE_COM,13,FALSE)&lt;&gt;"",VLOOKUP(C10,TABLE_COM,13,FALSE),"")</f>
        <v/>
      </c>
    </row>
    <row r="11" spans="1:9" s="287" customFormat="1" ht="60" customHeight="1">
      <c r="A11" s="338"/>
      <c r="B11" s="653"/>
      <c r="C11" s="345" t="s">
        <v>361</v>
      </c>
      <c r="D11" s="655" t="s">
        <v>16</v>
      </c>
      <c r="E11" s="656"/>
      <c r="F11" s="657" t="str">
        <f>IF(HLOOKUP($E$3,TABLE_SYNTHESE,5,FALSE)&lt;&gt;"",HLOOKUP($E$3,TABLE_SYNTHESE,5,FALSE),"")</f>
        <v/>
      </c>
      <c r="G11" s="658"/>
      <c r="H11" s="338"/>
      <c r="I11" s="346" t="str">
        <f>IF(VLOOKUP(C11,TABLE_COM,13,FALSE)&lt;&gt;"",VLOOKUP(C11,TABLE_COM,13,FALSE),"")</f>
        <v/>
      </c>
    </row>
    <row r="12" spans="1:9" s="287" customFormat="1" ht="60" customHeight="1" thickBot="1">
      <c r="A12" s="338"/>
      <c r="B12" s="654"/>
      <c r="C12" s="347" t="s">
        <v>362</v>
      </c>
      <c r="D12" s="659" t="s">
        <v>17</v>
      </c>
      <c r="E12" s="660"/>
      <c r="F12" s="661" t="str">
        <f>IF(HLOOKUP($E$3,TABLE_SYNTHESE,6,FALSE)&lt;&gt;"",HLOOKUP($E$3,TABLE_SYNTHESE,6,FALSE),"")</f>
        <v/>
      </c>
      <c r="G12" s="662"/>
      <c r="H12" s="338"/>
      <c r="I12" s="348" t="str">
        <f>IF(VLOOKUP(C12,TABLE_COM,13,FALSE)&lt;&gt;"",VLOOKUP(C12,TABLE_COM,13,FALSE),"")</f>
        <v/>
      </c>
    </row>
    <row r="13" spans="1:9" s="287" customFormat="1" ht="9.9499999999999993" customHeight="1" thickBot="1">
      <c r="A13" s="338"/>
      <c r="B13" s="349"/>
      <c r="C13" s="339"/>
      <c r="D13" s="350"/>
      <c r="E13" s="350"/>
      <c r="F13" s="350"/>
      <c r="G13" s="350"/>
      <c r="H13" s="338"/>
      <c r="I13" s="350"/>
    </row>
    <row r="14" spans="1:9" s="293" customFormat="1" ht="21.75" thickBot="1">
      <c r="A14" s="647" t="s">
        <v>574</v>
      </c>
      <c r="B14" s="648"/>
      <c r="C14" s="648"/>
      <c r="D14" s="648"/>
      <c r="E14" s="648"/>
      <c r="F14" s="648"/>
      <c r="G14" s="649"/>
      <c r="H14" s="351"/>
      <c r="I14" s="350"/>
    </row>
    <row r="15" spans="1:9" s="287" customFormat="1" ht="9.9499999999999993" customHeight="1" thickBot="1">
      <c r="A15" s="338"/>
      <c r="B15" s="338"/>
      <c r="C15" s="339"/>
      <c r="D15" s="338"/>
      <c r="E15" s="338"/>
      <c r="F15" s="650"/>
      <c r="G15" s="650"/>
      <c r="H15" s="338"/>
      <c r="I15" s="350"/>
    </row>
    <row r="16" spans="1:9" s="287" customFormat="1" ht="60" customHeight="1">
      <c r="A16" s="338"/>
      <c r="B16" s="341" t="s">
        <v>102</v>
      </c>
      <c r="C16" s="342" t="s">
        <v>363</v>
      </c>
      <c r="D16" s="663" t="s">
        <v>22</v>
      </c>
      <c r="E16" s="664"/>
      <c r="F16" s="651" t="str">
        <f>IF(HLOOKUP($E$3,TABLE_SYNTHESE,7,FALSE)&lt;&gt;"",HLOOKUP($E$3,TABLE_SYNTHESE,7,FALSE),"")</f>
        <v/>
      </c>
      <c r="G16" s="652"/>
      <c r="H16" s="338"/>
      <c r="I16" s="343" t="str">
        <f>IF(VLOOKUP(C16,TABLE_COM,13,FALSE)&lt;&gt;"",VLOOKUP(C16,TABLE_COM,13,FALSE),"")</f>
        <v/>
      </c>
    </row>
    <row r="17" spans="1:9" s="287" customFormat="1" ht="60" customHeight="1">
      <c r="A17" s="338"/>
      <c r="B17" s="344" t="s">
        <v>108</v>
      </c>
      <c r="C17" s="345" t="s">
        <v>364</v>
      </c>
      <c r="D17" s="655" t="s">
        <v>25</v>
      </c>
      <c r="E17" s="656"/>
      <c r="F17" s="657" t="str">
        <f>IF(HLOOKUP($E$3,TABLE_SYNTHESE,8,FALSE)&lt;&gt;"",HLOOKUP($E$3,TABLE_SYNTHESE,8,FALSE),"")</f>
        <v/>
      </c>
      <c r="G17" s="658"/>
      <c r="H17" s="338"/>
      <c r="I17" s="346" t="str">
        <f>IF(VLOOKUP(C17,TABLE_COM,13,FALSE)&lt;&gt;"",VLOOKUP(C17,TABLE_COM,13,FALSE),"")</f>
        <v/>
      </c>
    </row>
    <row r="18" spans="1:9" s="287" customFormat="1" ht="60" customHeight="1">
      <c r="A18" s="338"/>
      <c r="B18" s="344" t="s">
        <v>114</v>
      </c>
      <c r="C18" s="345" t="s">
        <v>365</v>
      </c>
      <c r="D18" s="655" t="s">
        <v>29</v>
      </c>
      <c r="E18" s="656"/>
      <c r="F18" s="657" t="str">
        <f>IF(HLOOKUP($E$3,TABLE_SYNTHESE,9,FALSE)&lt;&gt;"",HLOOKUP($E$3,TABLE_SYNTHESE,9,FALSE),"")</f>
        <v/>
      </c>
      <c r="G18" s="658"/>
      <c r="H18" s="338"/>
      <c r="I18" s="346" t="str">
        <f>IF(VLOOKUP(C18,TABLE_COM,13,FALSE)&lt;&gt;"",VLOOKUP(C18,TABLE_COM,13,FALSE),"")</f>
        <v/>
      </c>
    </row>
    <row r="19" spans="1:9" s="287" customFormat="1" ht="60" customHeight="1">
      <c r="A19" s="338"/>
      <c r="B19" s="344" t="s">
        <v>120</v>
      </c>
      <c r="C19" s="345" t="s">
        <v>366</v>
      </c>
      <c r="D19" s="655" t="s">
        <v>33</v>
      </c>
      <c r="E19" s="656"/>
      <c r="F19" s="657" t="str">
        <f>IF(HLOOKUP($E$3,TABLE_SYNTHESE,10,FALSE)&lt;&gt;"",HLOOKUP($E$3,TABLE_SYNTHESE,10,FALSE),"")</f>
        <v/>
      </c>
      <c r="G19" s="658"/>
      <c r="H19" s="338"/>
      <c r="I19" s="346" t="str">
        <f>IF(VLOOKUP(C19,TABLE_COM,13,FALSE)&lt;&gt;"",VLOOKUP(C19,TABLE_COM,13,FALSE),"")</f>
        <v/>
      </c>
    </row>
    <row r="20" spans="1:9" s="287" customFormat="1" ht="60" customHeight="1" thickBot="1">
      <c r="A20" s="338"/>
      <c r="B20" s="352" t="s">
        <v>128</v>
      </c>
      <c r="C20" s="347" t="s">
        <v>367</v>
      </c>
      <c r="D20" s="659" t="s">
        <v>37</v>
      </c>
      <c r="E20" s="660"/>
      <c r="F20" s="661" t="str">
        <f>IF(HLOOKUP($E$3,TABLE_SYNTHESE,11,FALSE)&lt;&gt;"10",HLOOKUP($E$3,TABLE_SYNTHESE,11,FALSE),"")</f>
        <v/>
      </c>
      <c r="G20" s="662"/>
      <c r="H20" s="338"/>
      <c r="I20" s="348" t="str">
        <f>IF(VLOOKUP(C20,TABLE_COM,13,FALSE)&lt;&gt;"",VLOOKUP(C20,TABLE_COM,13,FALSE),"")</f>
        <v/>
      </c>
    </row>
    <row r="21" spans="1:9" s="287" customFormat="1" ht="9.9499999999999993" customHeight="1" thickBot="1">
      <c r="A21" s="338"/>
      <c r="B21" s="353"/>
      <c r="C21" s="354"/>
      <c r="D21" s="355"/>
      <c r="E21" s="355"/>
      <c r="F21" s="356"/>
      <c r="G21" s="356"/>
      <c r="H21" s="338"/>
      <c r="I21" s="350"/>
    </row>
    <row r="22" spans="1:9" s="287" customFormat="1" ht="21.75" thickBot="1">
      <c r="A22" s="647" t="s">
        <v>575</v>
      </c>
      <c r="B22" s="648"/>
      <c r="C22" s="648"/>
      <c r="D22" s="648"/>
      <c r="E22" s="648"/>
      <c r="F22" s="648"/>
      <c r="G22" s="649"/>
      <c r="H22" s="338"/>
      <c r="I22" s="350"/>
    </row>
    <row r="23" spans="1:9" s="287" customFormat="1" ht="9.9499999999999993" customHeight="1" thickBot="1">
      <c r="A23" s="338"/>
      <c r="B23" s="338"/>
      <c r="C23" s="339"/>
      <c r="D23" s="338"/>
      <c r="E23" s="338"/>
      <c r="F23" s="650"/>
      <c r="G23" s="650"/>
      <c r="H23" s="338"/>
      <c r="I23" s="350"/>
    </row>
    <row r="24" spans="1:9" s="287" customFormat="1" ht="60" customHeight="1">
      <c r="A24" s="338"/>
      <c r="B24" s="665" t="s">
        <v>136</v>
      </c>
      <c r="C24" s="342" t="s">
        <v>368</v>
      </c>
      <c r="D24" s="663" t="s">
        <v>40</v>
      </c>
      <c r="E24" s="664"/>
      <c r="F24" s="651" t="str">
        <f>IF(HLOOKUP($E$3,TABLE_SYNTHESE,12,FALSE)&lt;&gt;"",HLOOKUP($E$3,TABLE_SYNTHESE,12,FALSE),"")</f>
        <v/>
      </c>
      <c r="G24" s="652"/>
      <c r="H24" s="338"/>
      <c r="I24" s="343" t="str">
        <f>IF(VLOOKUP(C24,TABLE_COM,13,FALSE)&lt;&gt;"",VLOOKUP(C24,TABLE_COM,13,FALSE),"")</f>
        <v/>
      </c>
    </row>
    <row r="25" spans="1:9" s="287" customFormat="1" ht="60" customHeight="1">
      <c r="A25" s="338"/>
      <c r="B25" s="653"/>
      <c r="C25" s="345" t="s">
        <v>369</v>
      </c>
      <c r="D25" s="655" t="s">
        <v>41</v>
      </c>
      <c r="E25" s="656"/>
      <c r="F25" s="657" t="str">
        <f>IF(HLOOKUP($E$3,TABLE_SYNTHESE,13,FALSE)&lt;&gt;"",HLOOKUP($E$3,TABLE_SYNTHESE,13,FALSE),"")</f>
        <v/>
      </c>
      <c r="G25" s="658"/>
      <c r="H25" s="338"/>
      <c r="I25" s="346" t="str">
        <f>IF(VLOOKUP(C25,TABLE_COM,13,FALSE)&lt;&gt;"",VLOOKUP(C25,TABLE_COM,13,FALSE),"")</f>
        <v/>
      </c>
    </row>
    <row r="26" spans="1:9" s="287" customFormat="1" ht="60" customHeight="1">
      <c r="A26" s="338"/>
      <c r="B26" s="653"/>
      <c r="C26" s="345" t="s">
        <v>370</v>
      </c>
      <c r="D26" s="655" t="s">
        <v>42</v>
      </c>
      <c r="E26" s="656"/>
      <c r="F26" s="657" t="str">
        <f>IF(HLOOKUP($E$3,TABLE_SYNTHESE,14,FALSE)&lt;&gt;"",HLOOKUP($E$3,TABLE_SYNTHESE,14,FALSE),"")</f>
        <v/>
      </c>
      <c r="G26" s="658"/>
      <c r="H26" s="338"/>
      <c r="I26" s="346" t="str">
        <f>IF(VLOOKUP(C26,TABLE_COM,13,FALSE)&lt;&gt;"",VLOOKUP(C26,TABLE_COM,13,FALSE),"")</f>
        <v/>
      </c>
    </row>
    <row r="27" spans="1:9" s="287" customFormat="1" ht="60" customHeight="1" thickBot="1">
      <c r="A27" s="338"/>
      <c r="B27" s="352" t="s">
        <v>146</v>
      </c>
      <c r="C27" s="347" t="s">
        <v>371</v>
      </c>
      <c r="D27" s="659"/>
      <c r="E27" s="660"/>
      <c r="F27" s="661" t="str">
        <f>IF(HLOOKUP($E$3,TABLE_SYNTHESE,15,FALSE)&lt;&gt;"",HLOOKUP($E$3,TABLE_SYNTHESE,15,FALSE),"")</f>
        <v/>
      </c>
      <c r="G27" s="662"/>
      <c r="H27" s="338"/>
      <c r="I27" s="348" t="str">
        <f>IF(VLOOKUP(C27,TABLE_COM,13,FALSE)&lt;&gt;"",VLOOKUP(C27,TABLE_COM,13,FALSE),"")</f>
        <v/>
      </c>
    </row>
    <row r="28" spans="1:9" s="287" customFormat="1" ht="9.9499999999999993" customHeight="1" thickBot="1">
      <c r="A28" s="338"/>
      <c r="B28" s="353"/>
      <c r="C28" s="354"/>
      <c r="D28" s="355"/>
      <c r="E28" s="355"/>
      <c r="F28" s="356"/>
      <c r="G28" s="356"/>
      <c r="H28" s="338"/>
      <c r="I28" s="350"/>
    </row>
    <row r="29" spans="1:9" s="287" customFormat="1" ht="21.75" thickBot="1">
      <c r="A29" s="647" t="s">
        <v>576</v>
      </c>
      <c r="B29" s="648"/>
      <c r="C29" s="648"/>
      <c r="D29" s="648"/>
      <c r="E29" s="648"/>
      <c r="F29" s="648"/>
      <c r="G29" s="649"/>
      <c r="H29" s="338"/>
      <c r="I29" s="350"/>
    </row>
    <row r="30" spans="1:9" s="287" customFormat="1" ht="9.9499999999999993" customHeight="1" thickBot="1">
      <c r="A30" s="338"/>
      <c r="B30" s="338"/>
      <c r="C30" s="339"/>
      <c r="D30" s="338"/>
      <c r="E30" s="338"/>
      <c r="F30" s="650"/>
      <c r="G30" s="650"/>
      <c r="H30" s="338"/>
      <c r="I30" s="350"/>
    </row>
    <row r="31" spans="1:9" s="287" customFormat="1" ht="60" customHeight="1">
      <c r="A31" s="338"/>
      <c r="B31" s="341" t="s">
        <v>158</v>
      </c>
      <c r="C31" s="342" t="s">
        <v>372</v>
      </c>
      <c r="D31" s="663" t="s">
        <v>47</v>
      </c>
      <c r="E31" s="664"/>
      <c r="F31" s="651" t="str">
        <f>IF(HLOOKUP($E$3,TABLE_SYNTHESE,16,FALSE)&lt;&gt;"",HLOOKUP($E$3,TABLE_SYNTHESE,16,FALSE),"")</f>
        <v/>
      </c>
      <c r="G31" s="652"/>
      <c r="H31" s="338"/>
      <c r="I31" s="343" t="str">
        <f t="shared" ref="I31:I40" si="0">IF(VLOOKUP(C31,TABLE_COM,13,FALSE)&lt;&gt;"",VLOOKUP(C31,TABLE_COM,13,FALSE),"")</f>
        <v/>
      </c>
    </row>
    <row r="32" spans="1:9" s="287" customFormat="1" ht="60" customHeight="1">
      <c r="A32" s="338"/>
      <c r="B32" s="653" t="s">
        <v>182</v>
      </c>
      <c r="C32" s="345" t="s">
        <v>373</v>
      </c>
      <c r="D32" s="655" t="s">
        <v>50</v>
      </c>
      <c r="E32" s="656"/>
      <c r="F32" s="657" t="str">
        <f>IF(HLOOKUP($E$3,TABLE_SYNTHESE,17,FALSE)&lt;&gt;"",HLOOKUP($E$3,TABLE_SYNTHESE,17,FALSE),"")</f>
        <v/>
      </c>
      <c r="G32" s="658"/>
      <c r="H32" s="338"/>
      <c r="I32" s="346" t="str">
        <f t="shared" si="0"/>
        <v/>
      </c>
    </row>
    <row r="33" spans="1:9" s="287" customFormat="1" ht="60" customHeight="1">
      <c r="A33" s="338"/>
      <c r="B33" s="653"/>
      <c r="C33" s="345" t="s">
        <v>374</v>
      </c>
      <c r="D33" s="655" t="s">
        <v>51</v>
      </c>
      <c r="E33" s="656"/>
      <c r="F33" s="657" t="str">
        <f>IF(HLOOKUP($E$3,TABLE_SYNTHESE,18,FALSE)&lt;&gt;"",HLOOKUP($E$3,TABLE_SYNTHESE,18,FALSE),"")</f>
        <v/>
      </c>
      <c r="G33" s="658"/>
      <c r="H33" s="338"/>
      <c r="I33" s="346" t="str">
        <f t="shared" si="0"/>
        <v/>
      </c>
    </row>
    <row r="34" spans="1:9" s="287" customFormat="1" ht="60" customHeight="1">
      <c r="A34" s="338"/>
      <c r="B34" s="653"/>
      <c r="C34" s="345" t="s">
        <v>375</v>
      </c>
      <c r="D34" s="655" t="s">
        <v>52</v>
      </c>
      <c r="E34" s="656"/>
      <c r="F34" s="657" t="str">
        <f>IF(HLOOKUP($E$3,TABLE_SYNTHESE,19,FALSE)&lt;&gt;"",HLOOKUP($E$3,TABLE_SYNTHESE,19,FALSE),"")</f>
        <v/>
      </c>
      <c r="G34" s="658"/>
      <c r="H34" s="338"/>
      <c r="I34" s="346" t="str">
        <f t="shared" si="0"/>
        <v/>
      </c>
    </row>
    <row r="35" spans="1:9" s="287" customFormat="1" ht="60" customHeight="1">
      <c r="A35" s="338"/>
      <c r="B35" s="653"/>
      <c r="C35" s="345" t="s">
        <v>376</v>
      </c>
      <c r="D35" s="655" t="s">
        <v>53</v>
      </c>
      <c r="E35" s="656"/>
      <c r="F35" s="657" t="str">
        <f>IF(HLOOKUP($E$3,TABLE_SYNTHESE,20,FALSE)&lt;&gt;"",HLOOKUP($E$3,TABLE_SYNTHESE,20,FALSE),"")</f>
        <v/>
      </c>
      <c r="G35" s="658"/>
      <c r="H35" s="338"/>
      <c r="I35" s="346" t="str">
        <f t="shared" si="0"/>
        <v/>
      </c>
    </row>
    <row r="36" spans="1:9" s="287" customFormat="1" ht="60" customHeight="1">
      <c r="A36" s="338"/>
      <c r="B36" s="653" t="s">
        <v>206</v>
      </c>
      <c r="C36" s="345" t="s">
        <v>377</v>
      </c>
      <c r="D36" s="655" t="s">
        <v>56</v>
      </c>
      <c r="E36" s="656"/>
      <c r="F36" s="657" t="str">
        <f>IF(HLOOKUP($E$3,TABLE_SYNTHESE,21,FALSE)&lt;&gt;"",HLOOKUP($E$3,TABLE_SYNTHESE,21,FALSE),"")</f>
        <v/>
      </c>
      <c r="G36" s="658"/>
      <c r="H36" s="338"/>
      <c r="I36" s="346" t="str">
        <f t="shared" si="0"/>
        <v/>
      </c>
    </row>
    <row r="37" spans="1:9" s="287" customFormat="1" ht="60" customHeight="1">
      <c r="A37" s="338"/>
      <c r="B37" s="653"/>
      <c r="C37" s="345" t="s">
        <v>378</v>
      </c>
      <c r="D37" s="655" t="s">
        <v>57</v>
      </c>
      <c r="E37" s="656"/>
      <c r="F37" s="657" t="str">
        <f>IF(HLOOKUP($E$3,TABLE_SYNTHESE,22,FALSE)&lt;&gt;"",HLOOKUP($E$3,TABLE_SYNTHESE,22,FALSE),"")</f>
        <v/>
      </c>
      <c r="G37" s="658"/>
      <c r="H37" s="338"/>
      <c r="I37" s="346" t="str">
        <f t="shared" si="0"/>
        <v/>
      </c>
    </row>
    <row r="38" spans="1:9" s="287" customFormat="1" ht="60" customHeight="1">
      <c r="A38" s="338"/>
      <c r="B38" s="344" t="s">
        <v>216</v>
      </c>
      <c r="C38" s="345" t="s">
        <v>379</v>
      </c>
      <c r="D38" s="655"/>
      <c r="E38" s="656"/>
      <c r="F38" s="657" t="str">
        <f>IF(HLOOKUP($E$3,TABLE_SYNTHESE,23,FALSE)&lt;&gt;"",HLOOKUP($E$3,TABLE_SYNTHESE,23,FALSE),"")</f>
        <v/>
      </c>
      <c r="G38" s="658"/>
      <c r="H38" s="338"/>
      <c r="I38" s="346" t="str">
        <f t="shared" si="0"/>
        <v/>
      </c>
    </row>
    <row r="39" spans="1:9" s="287" customFormat="1" ht="60" customHeight="1">
      <c r="A39" s="338"/>
      <c r="B39" s="344" t="s">
        <v>224</v>
      </c>
      <c r="C39" s="345" t="s">
        <v>380</v>
      </c>
      <c r="D39" s="655" t="s">
        <v>61</v>
      </c>
      <c r="E39" s="656"/>
      <c r="F39" s="657" t="str">
        <f>IF(HLOOKUP($E$3,TABLE_SYNTHESE,24,FALSE)&lt;&gt;"",HLOOKUP($E$3,TABLE_SYNTHESE,24,FALSE),"")</f>
        <v/>
      </c>
      <c r="G39" s="658"/>
      <c r="H39" s="338"/>
      <c r="I39" s="346" t="str">
        <f t="shared" si="0"/>
        <v/>
      </c>
    </row>
    <row r="40" spans="1:9" s="287" customFormat="1" ht="60" customHeight="1" thickBot="1">
      <c r="A40" s="338"/>
      <c r="B40" s="352" t="s">
        <v>236</v>
      </c>
      <c r="C40" s="347" t="s">
        <v>381</v>
      </c>
      <c r="D40" s="659" t="s">
        <v>64</v>
      </c>
      <c r="E40" s="660"/>
      <c r="F40" s="661" t="str">
        <f>IF(HLOOKUP($E$3,TABLE_SYNTHESE,25,FALSE)&lt;&gt;"",HLOOKUP($E$3,TABLE_SYNTHESE,25,FALSE),"")</f>
        <v/>
      </c>
      <c r="G40" s="662"/>
      <c r="H40" s="338"/>
      <c r="I40" s="348" t="str">
        <f t="shared" si="0"/>
        <v/>
      </c>
    </row>
    <row r="41" spans="1:9" s="287" customFormat="1" ht="9.9499999999999993" customHeight="1" thickBot="1">
      <c r="A41" s="338"/>
      <c r="B41" s="353"/>
      <c r="C41" s="354"/>
      <c r="D41" s="355"/>
      <c r="E41" s="355"/>
      <c r="F41" s="356"/>
      <c r="G41" s="356"/>
      <c r="H41" s="338"/>
      <c r="I41" s="350"/>
    </row>
    <row r="42" spans="1:9" s="287" customFormat="1" ht="21.75" thickBot="1">
      <c r="A42" s="647" t="s">
        <v>577</v>
      </c>
      <c r="B42" s="648"/>
      <c r="C42" s="648"/>
      <c r="D42" s="648"/>
      <c r="E42" s="648"/>
      <c r="F42" s="648"/>
      <c r="G42" s="649"/>
      <c r="H42" s="338"/>
      <c r="I42" s="350"/>
    </row>
    <row r="43" spans="1:9" s="287" customFormat="1" ht="9.9499999999999993" customHeight="1" thickBot="1">
      <c r="A43" s="338"/>
      <c r="B43" s="338"/>
      <c r="C43" s="339"/>
      <c r="D43" s="338"/>
      <c r="E43" s="338"/>
      <c r="F43" s="650"/>
      <c r="G43" s="650"/>
      <c r="H43" s="338"/>
      <c r="I43" s="350"/>
    </row>
    <row r="44" spans="1:9" s="287" customFormat="1" ht="60" customHeight="1">
      <c r="A44" s="338"/>
      <c r="B44" s="665" t="s">
        <v>246</v>
      </c>
      <c r="C44" s="342" t="s">
        <v>382</v>
      </c>
      <c r="D44" s="663" t="s">
        <v>67</v>
      </c>
      <c r="E44" s="664"/>
      <c r="F44" s="651" t="str">
        <f>IF(HLOOKUP($E$3,TABLE_SYNTHESE,26,FALSE)&lt;&gt;"",HLOOKUP($E$3,TABLE_SYNTHESE,26,FALSE),"")</f>
        <v/>
      </c>
      <c r="G44" s="652"/>
      <c r="H44" s="338"/>
      <c r="I44" s="343" t="str">
        <f>IF(VLOOKUP(C44,TABLE_COM,13,FALSE)&lt;&gt;"",VLOOKUP(C44,TABLE_COM,13,FALSE),"")</f>
        <v/>
      </c>
    </row>
    <row r="45" spans="1:9" s="287" customFormat="1" ht="60" customHeight="1">
      <c r="A45" s="338"/>
      <c r="B45" s="653"/>
      <c r="C45" s="345" t="s">
        <v>383</v>
      </c>
      <c r="D45" s="655" t="s">
        <v>68</v>
      </c>
      <c r="E45" s="656"/>
      <c r="F45" s="657" t="str">
        <f>IF(HLOOKUP($E$3,TABLE_SYNTHESE,27,FALSE)&lt;&gt;"",HLOOKUP($E$3,TABLE_SYNTHESE,27,FALSE),"")</f>
        <v/>
      </c>
      <c r="G45" s="658"/>
      <c r="H45" s="338"/>
      <c r="I45" s="346" t="str">
        <f>IF(VLOOKUP(C45,TABLE_COM,13,FALSE)&lt;&gt;"",VLOOKUP(C45,TABLE_COM,13,FALSE),"")</f>
        <v/>
      </c>
    </row>
    <row r="46" spans="1:9" s="287" customFormat="1" ht="60" customHeight="1" thickBot="1">
      <c r="A46" s="338"/>
      <c r="B46" s="654"/>
      <c r="C46" s="347" t="s">
        <v>384</v>
      </c>
      <c r="D46" s="659" t="s">
        <v>69</v>
      </c>
      <c r="E46" s="660"/>
      <c r="F46" s="661" t="str">
        <f>IF(HLOOKUP($E$3,TABLE_SYNTHESE,28,FALSE)&lt;&gt;"",HLOOKUP($E$3,TABLE_SYNTHESE,28,FALSE),"")</f>
        <v/>
      </c>
      <c r="G46" s="662"/>
      <c r="H46" s="338"/>
      <c r="I46" s="348" t="str">
        <f>IF(VLOOKUP(C46,TABLE_COM,13,FALSE)&lt;&gt;"",VLOOKUP(C46,TABLE_COM,13,FALSE),"")</f>
        <v/>
      </c>
    </row>
    <row r="47" spans="1:9" s="287" customFormat="1" ht="9.9499999999999993" customHeight="1" thickBot="1">
      <c r="A47" s="338"/>
      <c r="B47" s="353"/>
      <c r="C47" s="354"/>
      <c r="D47" s="355"/>
      <c r="E47" s="355"/>
      <c r="F47" s="356"/>
      <c r="G47" s="356"/>
      <c r="H47" s="338"/>
      <c r="I47" s="350"/>
    </row>
    <row r="48" spans="1:9" s="287" customFormat="1" ht="21.75" thickBot="1">
      <c r="A48" s="647" t="s">
        <v>578</v>
      </c>
      <c r="B48" s="648"/>
      <c r="C48" s="648"/>
      <c r="D48" s="648"/>
      <c r="E48" s="648"/>
      <c r="F48" s="648"/>
      <c r="G48" s="649"/>
      <c r="H48" s="338"/>
      <c r="I48" s="350"/>
    </row>
    <row r="49" spans="1:9" s="287" customFormat="1" ht="9.9499999999999993" customHeight="1" thickBot="1">
      <c r="A49" s="338"/>
      <c r="B49" s="338"/>
      <c r="C49" s="339"/>
      <c r="D49" s="338"/>
      <c r="E49" s="338"/>
      <c r="F49" s="650"/>
      <c r="G49" s="650"/>
      <c r="H49" s="338"/>
      <c r="I49" s="350"/>
    </row>
    <row r="50" spans="1:9" s="287" customFormat="1" ht="60" customHeight="1">
      <c r="A50" s="338"/>
      <c r="B50" s="665" t="s">
        <v>258</v>
      </c>
      <c r="C50" s="342" t="s">
        <v>385</v>
      </c>
      <c r="D50" s="663" t="s">
        <v>72</v>
      </c>
      <c r="E50" s="664"/>
      <c r="F50" s="651" t="str">
        <f>IF(HLOOKUP($E$3,TABLE_SYNTHESE,29,FALSE)&lt;&gt;"",HLOOKUP($E$3,TABLE_SYNTHESE,29,FALSE),"")</f>
        <v/>
      </c>
      <c r="G50" s="652"/>
      <c r="H50" s="338"/>
      <c r="I50" s="343" t="str">
        <f>IF(VLOOKUP(C50,TABLE_COM,13,FALSE)&lt;&gt;"",VLOOKUP(C50,TABLE_COM,13,FALSE),"")</f>
        <v/>
      </c>
    </row>
    <row r="51" spans="1:9" s="287" customFormat="1" ht="60" customHeight="1" thickBot="1">
      <c r="A51" s="338"/>
      <c r="B51" s="654"/>
      <c r="C51" s="347" t="s">
        <v>386</v>
      </c>
      <c r="D51" s="659" t="s">
        <v>73</v>
      </c>
      <c r="E51" s="660"/>
      <c r="F51" s="661" t="str">
        <f>IF(HLOOKUP($E$3,TABLE_SYNTHESE,30,FALSE)&lt;&gt;"",HLOOKUP($E$3,TABLE_SYNTHESE,30,FALSE),"")</f>
        <v/>
      </c>
      <c r="G51" s="662"/>
      <c r="H51" s="338"/>
      <c r="I51" s="348" t="str">
        <f>IF(VLOOKUP(C51,TABLE_COM,13,FALSE)&lt;&gt;"",VLOOKUP(C51,TABLE_COM,13,FALSE),"")</f>
        <v/>
      </c>
    </row>
    <row r="52" spans="1:9" s="292" customFormat="1" ht="9.9499999999999993" customHeight="1" thickBot="1">
      <c r="A52" s="357"/>
      <c r="B52" s="338"/>
      <c r="C52" s="339"/>
      <c r="D52" s="338"/>
      <c r="E52" s="338"/>
      <c r="F52" s="338"/>
      <c r="G52" s="338"/>
      <c r="H52" s="357"/>
      <c r="I52" s="358"/>
    </row>
    <row r="53" spans="1:9" ht="21.75" thickBot="1">
      <c r="A53" s="647" t="s">
        <v>511</v>
      </c>
      <c r="B53" s="648"/>
      <c r="C53" s="648"/>
      <c r="D53" s="648"/>
      <c r="E53" s="648"/>
      <c r="F53" s="648"/>
      <c r="G53" s="649"/>
      <c r="H53" s="359"/>
      <c r="I53" s="358"/>
    </row>
    <row r="54" spans="1:9" ht="9.9499999999999993" customHeight="1" thickBot="1">
      <c r="A54" s="359"/>
      <c r="B54" s="336"/>
      <c r="C54" s="339"/>
      <c r="D54" s="336"/>
      <c r="E54" s="336"/>
      <c r="F54" s="336"/>
      <c r="G54" s="336"/>
      <c r="H54" s="359"/>
      <c r="I54" s="358"/>
    </row>
    <row r="55" spans="1:9">
      <c r="A55" s="359"/>
      <c r="B55" s="676" t="s">
        <v>551</v>
      </c>
      <c r="C55" s="677"/>
      <c r="D55" s="678"/>
      <c r="E55" s="651" t="str">
        <f>IF(HLOOKUP($E$3,TABLE_SYNTHESE,41,FALSE)&lt;&gt;"",HLOOKUP($E$3,TABLE_SYNTHESE,41,FALSE),"")</f>
        <v/>
      </c>
      <c r="F55" s="651"/>
      <c r="G55" s="652"/>
      <c r="H55" s="359"/>
      <c r="I55" s="674" t="str">
        <f>IF(COMMENTAIRES!N42&lt;&gt;"",COMMENTAIRES!N42,"")</f>
        <v/>
      </c>
    </row>
    <row r="56" spans="1:9" ht="120" customHeight="1" thickBot="1">
      <c r="A56" s="359"/>
      <c r="B56" s="641"/>
      <c r="C56" s="642"/>
      <c r="D56" s="643"/>
      <c r="E56" s="661"/>
      <c r="F56" s="661"/>
      <c r="G56" s="662"/>
      <c r="H56" s="359"/>
      <c r="I56" s="675"/>
    </row>
    <row r="57" spans="1:9" ht="9.9499999999999993" customHeight="1" thickBot="1">
      <c r="A57" s="359"/>
      <c r="B57" s="360"/>
      <c r="C57" s="361"/>
      <c r="D57" s="360"/>
      <c r="E57" s="350"/>
      <c r="F57" s="350"/>
      <c r="G57" s="350"/>
      <c r="H57" s="359"/>
      <c r="I57" s="358"/>
    </row>
    <row r="58" spans="1:9">
      <c r="A58" s="359"/>
      <c r="B58" s="679" t="s">
        <v>272</v>
      </c>
      <c r="C58" s="680"/>
      <c r="D58" s="681"/>
      <c r="E58" s="682" t="str">
        <f>IF(HLOOKUP($E$3,TABLE_SYNTHESE,42,FALSE)&lt;&gt;"",HLOOKUP($E$3,TABLE_SYNTHESE,42,FALSE),"")</f>
        <v/>
      </c>
      <c r="F58" s="682"/>
      <c r="G58" s="683"/>
      <c r="H58" s="359"/>
      <c r="I58" s="674" t="str">
        <f>IF(COMMENTAIRES!N43&lt;&gt;"",COMMENTAIRES!N43,"")</f>
        <v/>
      </c>
    </row>
    <row r="59" spans="1:9" ht="120" customHeight="1" thickBot="1">
      <c r="A59" s="359"/>
      <c r="B59" s="641"/>
      <c r="C59" s="642"/>
      <c r="D59" s="643"/>
      <c r="E59" s="684"/>
      <c r="F59" s="684"/>
      <c r="G59" s="685"/>
      <c r="H59" s="359"/>
      <c r="I59" s="675"/>
    </row>
    <row r="60" spans="1:9" ht="9.9499999999999993" customHeight="1" thickBot="1">
      <c r="A60" s="359"/>
      <c r="B60" s="360"/>
      <c r="C60" s="361"/>
      <c r="D60" s="360"/>
      <c r="E60" s="350"/>
      <c r="F60" s="350"/>
      <c r="G60" s="350"/>
      <c r="H60" s="359"/>
      <c r="I60" s="358"/>
    </row>
    <row r="61" spans="1:9">
      <c r="A61" s="359"/>
      <c r="B61" s="686" t="s">
        <v>579</v>
      </c>
      <c r="C61" s="687"/>
      <c r="D61" s="688"/>
      <c r="E61" s="689" t="str">
        <f>IF(HLOOKUP($E$3,TABLE_SYNTHESE,43,FALSE)&lt;&gt;"",HLOOKUP($E$3,TABLE_SYNTHESE,43,FALSE),"")</f>
        <v/>
      </c>
      <c r="F61" s="689"/>
      <c r="G61" s="690"/>
      <c r="H61" s="359"/>
      <c r="I61" s="674" t="str">
        <f>IF(COMMENTAIRES!N44&lt;&gt;"",COMMENTAIRES!N44,"")</f>
        <v/>
      </c>
    </row>
    <row r="62" spans="1:9" ht="120" customHeight="1" thickBot="1">
      <c r="A62" s="359"/>
      <c r="B62" s="641"/>
      <c r="C62" s="642"/>
      <c r="D62" s="643"/>
      <c r="E62" s="691"/>
      <c r="F62" s="691"/>
      <c r="G62" s="692"/>
      <c r="H62" s="359"/>
      <c r="I62" s="675"/>
    </row>
    <row r="63" spans="1:9" ht="9.9499999999999993" customHeight="1" thickBot="1">
      <c r="A63" s="359"/>
      <c r="B63" s="360"/>
      <c r="C63" s="361"/>
      <c r="D63" s="360"/>
      <c r="E63" s="350"/>
      <c r="F63" s="350"/>
      <c r="G63" s="350"/>
      <c r="H63" s="359"/>
      <c r="I63" s="358"/>
    </row>
    <row r="64" spans="1:9">
      <c r="A64" s="359"/>
      <c r="B64" s="667" t="s">
        <v>580</v>
      </c>
      <c r="C64" s="668"/>
      <c r="D64" s="669"/>
      <c r="E64" s="670" t="str">
        <f>IF(HLOOKUP($E$3,TABLE_SYNTHESE,44,FALSE)&lt;&gt;"",HLOOKUP($E$3,TABLE_SYNTHESE,44,FALSE),"")</f>
        <v/>
      </c>
      <c r="F64" s="670"/>
      <c r="G64" s="671"/>
      <c r="H64" s="359"/>
      <c r="I64" s="674" t="str">
        <f>IF(COMMENTAIRES!N45&lt;&gt;"",COMMENTAIRES!N45,"")</f>
        <v/>
      </c>
    </row>
    <row r="65" spans="1:9" ht="120" customHeight="1" thickBot="1">
      <c r="A65" s="359"/>
      <c r="B65" s="644"/>
      <c r="C65" s="645"/>
      <c r="D65" s="646"/>
      <c r="E65" s="672"/>
      <c r="F65" s="672"/>
      <c r="G65" s="673"/>
      <c r="H65" s="359"/>
      <c r="I65" s="675"/>
    </row>
  </sheetData>
  <sheetProtection algorithmName="SHA-512" hashValue="siJkiMEYfqGD9faCY7dszqe3R6/2nyVPIj+BOOUexe6JBd4UNGSpe+2W2TYNcXG5cA8Ii6g9SSFzd3HGdIUuXw==" saltValue="+FgAUC+/Umy4TSwnKYFmig==" spinCount="100000" sheet="1" objects="1" scenarios="1"/>
  <mergeCells count="95">
    <mergeCell ref="B1:I1"/>
    <mergeCell ref="B64:D64"/>
    <mergeCell ref="E64:G65"/>
    <mergeCell ref="I55:I56"/>
    <mergeCell ref="I58:I59"/>
    <mergeCell ref="I61:I62"/>
    <mergeCell ref="I64:I65"/>
    <mergeCell ref="A53:G53"/>
    <mergeCell ref="B55:D55"/>
    <mergeCell ref="E55:G56"/>
    <mergeCell ref="B58:D58"/>
    <mergeCell ref="E58:G59"/>
    <mergeCell ref="B61:D61"/>
    <mergeCell ref="E61:G62"/>
    <mergeCell ref="A48:G48"/>
    <mergeCell ref="F49:G49"/>
    <mergeCell ref="B50:B51"/>
    <mergeCell ref="D50:E50"/>
    <mergeCell ref="F50:G50"/>
    <mergeCell ref="D51:E51"/>
    <mergeCell ref="F51:G51"/>
    <mergeCell ref="B44:B46"/>
    <mergeCell ref="D44:E44"/>
    <mergeCell ref="F44:G44"/>
    <mergeCell ref="D45:E45"/>
    <mergeCell ref="F45:G45"/>
    <mergeCell ref="D46:E46"/>
    <mergeCell ref="F46:G46"/>
    <mergeCell ref="F43:G43"/>
    <mergeCell ref="B36:B37"/>
    <mergeCell ref="D36:E36"/>
    <mergeCell ref="F36:G36"/>
    <mergeCell ref="D37:E37"/>
    <mergeCell ref="F37:G37"/>
    <mergeCell ref="D38:E38"/>
    <mergeCell ref="F38:G38"/>
    <mergeCell ref="D39:E39"/>
    <mergeCell ref="F39:G39"/>
    <mergeCell ref="D40:E40"/>
    <mergeCell ref="F40:G40"/>
    <mergeCell ref="A42:G42"/>
    <mergeCell ref="B32:B35"/>
    <mergeCell ref="D32:E32"/>
    <mergeCell ref="F32:G32"/>
    <mergeCell ref="D33:E33"/>
    <mergeCell ref="F33:G33"/>
    <mergeCell ref="D34:E34"/>
    <mergeCell ref="F34:G34"/>
    <mergeCell ref="D35:E35"/>
    <mergeCell ref="F35:G35"/>
    <mergeCell ref="D27:E27"/>
    <mergeCell ref="F27:G27"/>
    <mergeCell ref="A29:G29"/>
    <mergeCell ref="F30:G30"/>
    <mergeCell ref="D31:E31"/>
    <mergeCell ref="F31:G31"/>
    <mergeCell ref="B24:B26"/>
    <mergeCell ref="D24:E24"/>
    <mergeCell ref="F24:G24"/>
    <mergeCell ref="D25:E25"/>
    <mergeCell ref="F25:G25"/>
    <mergeCell ref="D26:E26"/>
    <mergeCell ref="F26:G26"/>
    <mergeCell ref="B3:D3"/>
    <mergeCell ref="D17:E17"/>
    <mergeCell ref="F17:G17"/>
    <mergeCell ref="D8:E8"/>
    <mergeCell ref="F8:G8"/>
    <mergeCell ref="D9:E9"/>
    <mergeCell ref="F9:G9"/>
    <mergeCell ref="D10:E10"/>
    <mergeCell ref="F10:G10"/>
    <mergeCell ref="D11:E11"/>
    <mergeCell ref="F11:G11"/>
    <mergeCell ref="D12:E12"/>
    <mergeCell ref="F12:G12"/>
    <mergeCell ref="A14:G14"/>
    <mergeCell ref="F15:G15"/>
    <mergeCell ref="D16:E16"/>
    <mergeCell ref="B56:D56"/>
    <mergeCell ref="B59:D59"/>
    <mergeCell ref="B62:D62"/>
    <mergeCell ref="B65:D65"/>
    <mergeCell ref="A6:G6"/>
    <mergeCell ref="F7:G7"/>
    <mergeCell ref="F16:G16"/>
    <mergeCell ref="B10:B12"/>
    <mergeCell ref="D18:E18"/>
    <mergeCell ref="F18:G18"/>
    <mergeCell ref="D19:E19"/>
    <mergeCell ref="F19:G19"/>
    <mergeCell ref="D20:E20"/>
    <mergeCell ref="F20:G20"/>
    <mergeCell ref="A22:G22"/>
    <mergeCell ref="F23:G23"/>
  </mergeCells>
  <conditionalFormatting sqref="F21 F28 F41 F47 F8:F13">
    <cfRule type="cellIs" dxfId="31" priority="29" operator="equal">
      <formula>"M_C"</formula>
    </cfRule>
    <cfRule type="cellIs" dxfId="30" priority="30" operator="equal">
      <formula>"T_B_M"</formula>
    </cfRule>
    <cfRule type="cellIs" dxfId="29" priority="31" operator="equal">
      <formula>"M_S"</formula>
    </cfRule>
    <cfRule type="cellIs" dxfId="28" priority="32" operator="equal">
      <formula>"M_I"</formula>
    </cfRule>
  </conditionalFormatting>
  <conditionalFormatting sqref="F21 F28 F41 F47 F8:F13">
    <cfRule type="cellIs" dxfId="27" priority="28" operator="equal">
      <formula>"TBM"</formula>
    </cfRule>
  </conditionalFormatting>
  <conditionalFormatting sqref="F3">
    <cfRule type="cellIs" dxfId="26" priority="26" operator="equal">
      <formula>"AUTO_POS"</formula>
    </cfRule>
    <cfRule type="cellIs" dxfId="25" priority="27" operator="equal">
      <formula>"VISITE"</formula>
    </cfRule>
  </conditionalFormatting>
  <conditionalFormatting sqref="F16:F20">
    <cfRule type="cellIs" dxfId="24" priority="22" operator="equal">
      <formula>"M_C"</formula>
    </cfRule>
    <cfRule type="cellIs" dxfId="23" priority="23" operator="equal">
      <formula>"T_B_M"</formula>
    </cfRule>
    <cfRule type="cellIs" dxfId="22" priority="24" operator="equal">
      <formula>"M_S"</formula>
    </cfRule>
    <cfRule type="cellIs" dxfId="21" priority="25" operator="equal">
      <formula>"M_I"</formula>
    </cfRule>
  </conditionalFormatting>
  <conditionalFormatting sqref="F16:F20">
    <cfRule type="cellIs" dxfId="20" priority="21" operator="equal">
      <formula>"TBM"</formula>
    </cfRule>
  </conditionalFormatting>
  <conditionalFormatting sqref="F24:F27">
    <cfRule type="cellIs" dxfId="19" priority="17" operator="equal">
      <formula>"M_C"</formula>
    </cfRule>
    <cfRule type="cellIs" dxfId="18" priority="18" operator="equal">
      <formula>"T_B_M"</formula>
    </cfRule>
    <cfRule type="cellIs" dxfId="17" priority="19" operator="equal">
      <formula>"M_S"</formula>
    </cfRule>
    <cfRule type="cellIs" dxfId="16" priority="20" operator="equal">
      <formula>"M_I"</formula>
    </cfRule>
  </conditionalFormatting>
  <conditionalFormatting sqref="F24:F27">
    <cfRule type="cellIs" dxfId="15" priority="16" operator="equal">
      <formula>"TBM"</formula>
    </cfRule>
  </conditionalFormatting>
  <conditionalFormatting sqref="F31:F40">
    <cfRule type="cellIs" dxfId="14" priority="12" operator="equal">
      <formula>"M_C"</formula>
    </cfRule>
    <cfRule type="cellIs" dxfId="13" priority="13" operator="equal">
      <formula>"T_B_M"</formula>
    </cfRule>
    <cfRule type="cellIs" dxfId="12" priority="14" operator="equal">
      <formula>"M_S"</formula>
    </cfRule>
    <cfRule type="cellIs" dxfId="11" priority="15" operator="equal">
      <formula>"M_I"</formula>
    </cfRule>
  </conditionalFormatting>
  <conditionalFormatting sqref="F31:F40">
    <cfRule type="cellIs" dxfId="10" priority="11" operator="equal">
      <formula>"TBM"</formula>
    </cfRule>
  </conditionalFormatting>
  <conditionalFormatting sqref="F44:F46">
    <cfRule type="cellIs" dxfId="9" priority="7" operator="equal">
      <formula>"M_C"</formula>
    </cfRule>
    <cfRule type="cellIs" dxfId="8" priority="8" operator="equal">
      <formula>"T_B_M"</formula>
    </cfRule>
    <cfRule type="cellIs" dxfId="7" priority="9" operator="equal">
      <formula>"M_S"</formula>
    </cfRule>
    <cfRule type="cellIs" dxfId="6" priority="10" operator="equal">
      <formula>"M_I"</formula>
    </cfRule>
  </conditionalFormatting>
  <conditionalFormatting sqref="F44:F46">
    <cfRule type="cellIs" dxfId="5" priority="6" operator="equal">
      <formula>"TBM"</formula>
    </cfRule>
  </conditionalFormatting>
  <conditionalFormatting sqref="F50:F51">
    <cfRule type="cellIs" dxfId="4" priority="2" operator="equal">
      <formula>"M_C"</formula>
    </cfRule>
    <cfRule type="cellIs" dxfId="3" priority="3" operator="equal">
      <formula>"T_B_M"</formula>
    </cfRule>
    <cfRule type="cellIs" dxfId="2" priority="4" operator="equal">
      <formula>"M_S"</formula>
    </cfRule>
    <cfRule type="cellIs" dxfId="1" priority="5" operator="equal">
      <formula>"M_I"</formula>
    </cfRule>
  </conditionalFormatting>
  <conditionalFormatting sqref="F50:F51">
    <cfRule type="cellIs" dxfId="0" priority="1" operator="equal">
      <formula>"TBM"</formula>
    </cfRule>
  </conditionalFormatting>
  <dataValidations count="1">
    <dataValidation type="list" allowBlank="1" showInputMessage="1" showErrorMessage="1" sqref="E3" xr:uid="{00000000-0002-0000-1200-000000000000}">
      <formula1>LC_TA</formula1>
    </dataValidation>
  </dataValidations>
  <pageMargins left="0.70866141732283472" right="0.70866141732283472" top="0.74803149606299213" bottom="0.74803149606299213" header="0.31496062992125984" footer="0.31496062992125984"/>
  <pageSetup paperSize="9" orientation="landscape" r:id="rId1"/>
  <headerFooter>
    <oddHeader>&amp;LESPE LYON&amp;CODS 2018 / 2019&amp;R&amp;D</oddHeader>
    <oddFooter>&amp;L&amp;F&amp;C&amp;A&amp;RPage : &amp;P / &amp;N</oddFooter>
  </headerFooter>
  <rowBreaks count="4" manualBreakCount="4">
    <brk id="20" max="16383" man="1"/>
    <brk id="27" max="16383" man="1"/>
    <brk id="40" max="16383" man="1"/>
    <brk id="51"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H301"/>
  <sheetViews>
    <sheetView zoomScale="80" zoomScaleNormal="80" workbookViewId="0">
      <selection activeCell="B1" sqref="B1:H1"/>
    </sheetView>
  </sheetViews>
  <sheetFormatPr baseColWidth="10" defaultColWidth="11.42578125" defaultRowHeight="15"/>
  <cols>
    <col min="1" max="1" width="3.85546875" style="12" customWidth="1"/>
    <col min="2" max="2" width="10.140625" style="46" customWidth="1"/>
    <col min="3" max="3" width="3.7109375" style="47" customWidth="1"/>
    <col min="4" max="4" width="5.7109375" style="48" customWidth="1"/>
    <col min="5" max="5" width="6.140625" style="49" customWidth="1"/>
    <col min="6" max="6" width="11.28515625" style="50" customWidth="1"/>
    <col min="7" max="7" width="100.85546875" style="51" customWidth="1"/>
    <col min="8" max="8" width="2.28515625" style="12" customWidth="1"/>
    <col min="9" max="11" width="11.42578125" style="12"/>
    <col min="12" max="12" width="11.42578125" style="12" customWidth="1"/>
    <col min="13" max="18" width="11.42578125" style="12"/>
    <col min="19" max="19" width="11.42578125" style="12" customWidth="1"/>
    <col min="20" max="29" width="11.42578125" style="12"/>
    <col min="30" max="30" width="11.42578125" style="12" customWidth="1"/>
    <col min="31" max="16384" width="11.42578125" style="12"/>
  </cols>
  <sheetData>
    <row r="1" spans="2:8" ht="36" customHeight="1" thickBot="1">
      <c r="B1" s="378" t="s">
        <v>75</v>
      </c>
      <c r="C1" s="379"/>
      <c r="D1" s="379"/>
      <c r="E1" s="379"/>
      <c r="F1" s="379"/>
      <c r="G1" s="379"/>
      <c r="H1" s="380"/>
    </row>
    <row r="2" spans="2:8" ht="15.75" thickBot="1">
      <c r="B2" s="386"/>
      <c r="C2" s="386"/>
      <c r="D2" s="386"/>
      <c r="E2" s="386"/>
      <c r="F2" s="386"/>
      <c r="G2" s="386"/>
    </row>
    <row r="3" spans="2:8" ht="35.1" customHeight="1">
      <c r="B3" s="381" t="s">
        <v>76</v>
      </c>
      <c r="C3" s="387" t="s">
        <v>77</v>
      </c>
      <c r="D3" s="387"/>
      <c r="E3" s="387"/>
      <c r="F3" s="387"/>
      <c r="G3" s="387"/>
      <c r="H3" s="388"/>
    </row>
    <row r="4" spans="2:8" ht="19.5" customHeight="1" thickBot="1">
      <c r="B4" s="382"/>
      <c r="C4" s="67"/>
      <c r="D4" s="68"/>
      <c r="E4" s="69"/>
      <c r="F4" s="70"/>
      <c r="G4" s="71"/>
      <c r="H4" s="389"/>
    </row>
    <row r="5" spans="2:8" ht="15.75" customHeight="1">
      <c r="B5" s="382"/>
      <c r="C5" s="67"/>
      <c r="D5" s="3" t="s">
        <v>78</v>
      </c>
      <c r="E5" s="384" t="s">
        <v>79</v>
      </c>
      <c r="F5" s="384"/>
      <c r="G5" s="385"/>
      <c r="H5" s="389"/>
    </row>
    <row r="6" spans="2:8" ht="15.75" customHeight="1">
      <c r="B6" s="382"/>
      <c r="C6" s="67"/>
      <c r="D6" s="57"/>
      <c r="E6" s="58"/>
      <c r="F6" s="59" t="s">
        <v>80</v>
      </c>
      <c r="G6" s="60" t="s">
        <v>81</v>
      </c>
      <c r="H6" s="389"/>
    </row>
    <row r="7" spans="2:8" ht="15.75" customHeight="1">
      <c r="B7" s="382"/>
      <c r="C7" s="67"/>
      <c r="D7" s="57"/>
      <c r="E7" s="58"/>
      <c r="F7" s="59" t="s">
        <v>82</v>
      </c>
      <c r="G7" s="60" t="s">
        <v>83</v>
      </c>
      <c r="H7" s="389"/>
    </row>
    <row r="8" spans="2:8" ht="15.75" thickBot="1">
      <c r="B8" s="382"/>
      <c r="C8" s="67"/>
      <c r="D8" s="61"/>
      <c r="E8" s="62"/>
      <c r="F8" s="63" t="s">
        <v>84</v>
      </c>
      <c r="G8" s="64" t="s">
        <v>85</v>
      </c>
      <c r="H8" s="389"/>
    </row>
    <row r="9" spans="2:8" ht="19.5" customHeight="1" thickBot="1">
      <c r="B9" s="382"/>
      <c r="C9" s="67"/>
      <c r="D9" s="68"/>
      <c r="E9" s="69"/>
      <c r="F9" s="70"/>
      <c r="G9" s="71"/>
      <c r="H9" s="389"/>
    </row>
    <row r="10" spans="2:8" ht="19.5" customHeight="1">
      <c r="B10" s="382"/>
      <c r="C10" s="67"/>
      <c r="D10" s="3" t="s">
        <v>86</v>
      </c>
      <c r="E10" s="384" t="s">
        <v>87</v>
      </c>
      <c r="F10" s="384"/>
      <c r="G10" s="385"/>
      <c r="H10" s="389"/>
    </row>
    <row r="11" spans="2:8" ht="19.5" customHeight="1">
      <c r="B11" s="382"/>
      <c r="C11" s="67"/>
      <c r="D11" s="57"/>
      <c r="E11" s="58"/>
      <c r="F11" s="59" t="s">
        <v>88</v>
      </c>
      <c r="G11" s="60" t="s">
        <v>89</v>
      </c>
      <c r="H11" s="389"/>
    </row>
    <row r="12" spans="2:8" ht="19.5" customHeight="1" thickBot="1">
      <c r="B12" s="382"/>
      <c r="C12" s="67"/>
      <c r="D12" s="61"/>
      <c r="E12" s="62"/>
      <c r="F12" s="63" t="s">
        <v>90</v>
      </c>
      <c r="G12" s="64" t="s">
        <v>91</v>
      </c>
      <c r="H12" s="389"/>
    </row>
    <row r="13" spans="2:8" ht="19.5" customHeight="1" thickBot="1">
      <c r="B13" s="382"/>
      <c r="C13" s="67"/>
      <c r="D13" s="68"/>
      <c r="E13" s="69"/>
      <c r="F13" s="70"/>
      <c r="G13" s="71"/>
      <c r="H13" s="389"/>
    </row>
    <row r="14" spans="2:8">
      <c r="B14" s="382"/>
      <c r="C14" s="67"/>
      <c r="D14" s="3" t="s">
        <v>92</v>
      </c>
      <c r="E14" s="384" t="s">
        <v>93</v>
      </c>
      <c r="F14" s="384"/>
      <c r="G14" s="385"/>
      <c r="H14" s="389"/>
    </row>
    <row r="15" spans="2:8" ht="26.25" customHeight="1">
      <c r="B15" s="382"/>
      <c r="C15" s="67"/>
      <c r="D15" s="57"/>
      <c r="E15" s="58"/>
      <c r="F15" s="59" t="s">
        <v>94</v>
      </c>
      <c r="G15" s="60" t="s">
        <v>95</v>
      </c>
      <c r="H15" s="389"/>
    </row>
    <row r="16" spans="2:8" ht="15.75" customHeight="1">
      <c r="B16" s="382"/>
      <c r="C16" s="67"/>
      <c r="D16" s="57"/>
      <c r="E16" s="58"/>
      <c r="F16" s="59" t="s">
        <v>96</v>
      </c>
      <c r="G16" s="60" t="s">
        <v>97</v>
      </c>
      <c r="H16" s="389"/>
    </row>
    <row r="17" spans="2:8" ht="26.25" customHeight="1" thickBot="1">
      <c r="B17" s="382"/>
      <c r="C17" s="67"/>
      <c r="D17" s="61"/>
      <c r="E17" s="62"/>
      <c r="F17" s="63" t="s">
        <v>98</v>
      </c>
      <c r="G17" s="64" t="s">
        <v>99</v>
      </c>
      <c r="H17" s="389"/>
    </row>
    <row r="18" spans="2:8" ht="15.75" thickBot="1">
      <c r="B18" s="383"/>
      <c r="C18" s="74"/>
      <c r="D18" s="75"/>
      <c r="E18" s="72"/>
      <c r="F18" s="73"/>
      <c r="G18" s="76"/>
      <c r="H18" s="77"/>
    </row>
    <row r="19" spans="2:8" ht="15.75" thickBot="1"/>
    <row r="20" spans="2:8" s="41" customFormat="1" ht="35.1" customHeight="1">
      <c r="B20" s="381" t="s">
        <v>100</v>
      </c>
      <c r="C20" s="387" t="s">
        <v>101</v>
      </c>
      <c r="D20" s="387"/>
      <c r="E20" s="387"/>
      <c r="F20" s="387"/>
      <c r="G20" s="387"/>
      <c r="H20" s="388"/>
    </row>
    <row r="21" spans="2:8" s="41" customFormat="1" ht="15.75" customHeight="1" thickBot="1">
      <c r="B21" s="382"/>
      <c r="C21" s="67"/>
      <c r="D21" s="68"/>
      <c r="E21" s="69"/>
      <c r="F21" s="70"/>
      <c r="G21" s="71"/>
      <c r="H21" s="78"/>
    </row>
    <row r="22" spans="2:8" s="41" customFormat="1" ht="15.75" customHeight="1">
      <c r="B22" s="382"/>
      <c r="C22" s="67"/>
      <c r="D22" s="3" t="s">
        <v>102</v>
      </c>
      <c r="E22" s="384" t="s">
        <v>103</v>
      </c>
      <c r="F22" s="384"/>
      <c r="G22" s="385"/>
      <c r="H22" s="78"/>
    </row>
    <row r="23" spans="2:8" s="41" customFormat="1" ht="15.75" customHeight="1">
      <c r="B23" s="382"/>
      <c r="C23" s="67"/>
      <c r="D23" s="57"/>
      <c r="E23" s="58"/>
      <c r="F23" s="59" t="s">
        <v>104</v>
      </c>
      <c r="G23" s="60" t="s">
        <v>105</v>
      </c>
      <c r="H23" s="78"/>
    </row>
    <row r="24" spans="2:8" s="41" customFormat="1" ht="15.75" customHeight="1" thickBot="1">
      <c r="B24" s="382"/>
      <c r="C24" s="67"/>
      <c r="D24" s="61"/>
      <c r="E24" s="62"/>
      <c r="F24" s="63" t="s">
        <v>106</v>
      </c>
      <c r="G24" s="64" t="s">
        <v>107</v>
      </c>
      <c r="H24" s="78"/>
    </row>
    <row r="25" spans="2:8" s="41" customFormat="1" ht="15.75" customHeight="1" thickBot="1">
      <c r="B25" s="382"/>
      <c r="C25" s="67"/>
      <c r="D25" s="68"/>
      <c r="E25" s="69"/>
      <c r="F25" s="70"/>
      <c r="G25" s="71"/>
      <c r="H25" s="78"/>
    </row>
    <row r="26" spans="2:8" s="41" customFormat="1" ht="15.75" customHeight="1">
      <c r="B26" s="382"/>
      <c r="C26" s="67"/>
      <c r="D26" s="3" t="s">
        <v>108</v>
      </c>
      <c r="E26" s="384" t="s">
        <v>109</v>
      </c>
      <c r="F26" s="384"/>
      <c r="G26" s="385"/>
      <c r="H26" s="78"/>
    </row>
    <row r="27" spans="2:8" s="41" customFormat="1">
      <c r="B27" s="382"/>
      <c r="C27" s="67"/>
      <c r="D27" s="57"/>
      <c r="E27" s="58"/>
      <c r="F27" s="59" t="s">
        <v>110</v>
      </c>
      <c r="G27" s="60" t="s">
        <v>111</v>
      </c>
      <c r="H27" s="78"/>
    </row>
    <row r="28" spans="2:8" s="41" customFormat="1" ht="19.5" customHeight="1" thickBot="1">
      <c r="B28" s="382"/>
      <c r="C28" s="67"/>
      <c r="D28" s="61"/>
      <c r="E28" s="62"/>
      <c r="F28" s="63" t="s">
        <v>112</v>
      </c>
      <c r="G28" s="64" t="s">
        <v>113</v>
      </c>
      <c r="H28" s="78"/>
    </row>
    <row r="29" spans="2:8" s="41" customFormat="1" ht="19.5" customHeight="1" thickBot="1">
      <c r="B29" s="382"/>
      <c r="C29" s="67"/>
      <c r="D29" s="68"/>
      <c r="E29" s="69"/>
      <c r="F29" s="70"/>
      <c r="G29" s="71"/>
      <c r="H29" s="78"/>
    </row>
    <row r="30" spans="2:8" s="41" customFormat="1">
      <c r="B30" s="382"/>
      <c r="C30" s="67"/>
      <c r="D30" s="3" t="s">
        <v>114</v>
      </c>
      <c r="E30" s="384" t="s">
        <v>115</v>
      </c>
      <c r="F30" s="384"/>
      <c r="G30" s="385"/>
      <c r="H30" s="78"/>
    </row>
    <row r="31" spans="2:8" s="41" customFormat="1" ht="15.75" customHeight="1">
      <c r="B31" s="382"/>
      <c r="C31" s="67"/>
      <c r="D31" s="57"/>
      <c r="E31" s="58"/>
      <c r="F31" s="59" t="s">
        <v>116</v>
      </c>
      <c r="G31" s="60" t="s">
        <v>117</v>
      </c>
      <c r="H31" s="78"/>
    </row>
    <row r="32" spans="2:8" s="41" customFormat="1" ht="15.75" customHeight="1" thickBot="1">
      <c r="B32" s="382"/>
      <c r="C32" s="67"/>
      <c r="D32" s="61"/>
      <c r="E32" s="62"/>
      <c r="F32" s="63" t="s">
        <v>118</v>
      </c>
      <c r="G32" s="64" t="s">
        <v>119</v>
      </c>
      <c r="H32" s="78"/>
    </row>
    <row r="33" spans="2:8" s="41" customFormat="1" ht="15.75" customHeight="1" thickBot="1">
      <c r="B33" s="382"/>
      <c r="C33" s="67"/>
      <c r="D33" s="68"/>
      <c r="E33" s="69"/>
      <c r="F33" s="70"/>
      <c r="G33" s="71"/>
      <c r="H33" s="78"/>
    </row>
    <row r="34" spans="2:8" s="41" customFormat="1">
      <c r="B34" s="382"/>
      <c r="C34" s="67"/>
      <c r="D34" s="3" t="s">
        <v>120</v>
      </c>
      <c r="E34" s="384" t="s">
        <v>121</v>
      </c>
      <c r="F34" s="384"/>
      <c r="G34" s="385"/>
      <c r="H34" s="78"/>
    </row>
    <row r="35" spans="2:8" s="41" customFormat="1" ht="15.75" customHeight="1">
      <c r="B35" s="382"/>
      <c r="C35" s="67"/>
      <c r="D35" s="57"/>
      <c r="E35" s="58"/>
      <c r="F35" s="59" t="s">
        <v>122</v>
      </c>
      <c r="G35" s="60" t="s">
        <v>123</v>
      </c>
      <c r="H35" s="78"/>
    </row>
    <row r="36" spans="2:8" s="41" customFormat="1" ht="15.75" customHeight="1">
      <c r="B36" s="382"/>
      <c r="C36" s="67"/>
      <c r="D36" s="57"/>
      <c r="E36" s="58"/>
      <c r="F36" s="59" t="s">
        <v>124</v>
      </c>
      <c r="G36" s="60" t="s">
        <v>125</v>
      </c>
      <c r="H36" s="78"/>
    </row>
    <row r="37" spans="2:8" s="41" customFormat="1" ht="15.75" thickBot="1">
      <c r="B37" s="382"/>
      <c r="C37" s="67"/>
      <c r="D37" s="61"/>
      <c r="E37" s="62"/>
      <c r="F37" s="63" t="s">
        <v>126</v>
      </c>
      <c r="G37" s="64" t="s">
        <v>127</v>
      </c>
      <c r="H37" s="78"/>
    </row>
    <row r="38" spans="2:8" s="41" customFormat="1" ht="15.75" thickBot="1">
      <c r="B38" s="382"/>
      <c r="C38" s="67"/>
      <c r="D38" s="68"/>
      <c r="E38" s="69"/>
      <c r="F38" s="70"/>
      <c r="G38" s="71"/>
      <c r="H38" s="78"/>
    </row>
    <row r="39" spans="2:8" s="41" customFormat="1">
      <c r="B39" s="382"/>
      <c r="C39" s="67"/>
      <c r="D39" s="3" t="s">
        <v>128</v>
      </c>
      <c r="E39" s="384" t="s">
        <v>129</v>
      </c>
      <c r="F39" s="384"/>
      <c r="G39" s="385"/>
      <c r="H39" s="78"/>
    </row>
    <row r="40" spans="2:8" s="41" customFormat="1">
      <c r="B40" s="382"/>
      <c r="C40" s="67"/>
      <c r="D40" s="57"/>
      <c r="E40" s="58"/>
      <c r="F40" s="59" t="s">
        <v>130</v>
      </c>
      <c r="G40" s="60" t="s">
        <v>131</v>
      </c>
      <c r="H40" s="78"/>
    </row>
    <row r="41" spans="2:8" s="41" customFormat="1" ht="15.75" thickBot="1">
      <c r="B41" s="382"/>
      <c r="C41" s="67"/>
      <c r="D41" s="61"/>
      <c r="E41" s="62"/>
      <c r="F41" s="63" t="s">
        <v>132</v>
      </c>
      <c r="G41" s="64" t="s">
        <v>133</v>
      </c>
      <c r="H41" s="78"/>
    </row>
    <row r="42" spans="2:8" s="41" customFormat="1" ht="15.75" thickBot="1">
      <c r="B42" s="383"/>
      <c r="C42" s="74"/>
      <c r="D42" s="75"/>
      <c r="E42" s="72"/>
      <c r="F42" s="73"/>
      <c r="G42" s="76"/>
      <c r="H42" s="79"/>
    </row>
    <row r="43" spans="2:8" s="41" customFormat="1" ht="15.75" thickBot="1">
      <c r="B43" s="55"/>
      <c r="C43" s="42"/>
      <c r="D43" s="43"/>
      <c r="E43" s="44"/>
      <c r="F43" s="45"/>
      <c r="G43" s="56"/>
    </row>
    <row r="44" spans="2:8" s="41" customFormat="1" ht="35.1" customHeight="1">
      <c r="B44" s="381" t="s">
        <v>134</v>
      </c>
      <c r="C44" s="387" t="s">
        <v>135</v>
      </c>
      <c r="D44" s="387"/>
      <c r="E44" s="387"/>
      <c r="F44" s="387"/>
      <c r="G44" s="387"/>
      <c r="H44" s="388"/>
    </row>
    <row r="45" spans="2:8" s="41" customFormat="1" ht="15.75" thickBot="1">
      <c r="B45" s="382"/>
      <c r="C45" s="67"/>
      <c r="D45" s="68"/>
      <c r="E45" s="69"/>
      <c r="F45" s="70"/>
      <c r="G45" s="71"/>
      <c r="H45" s="78"/>
    </row>
    <row r="46" spans="2:8" s="41" customFormat="1">
      <c r="B46" s="382"/>
      <c r="C46" s="67"/>
      <c r="D46" s="3" t="s">
        <v>136</v>
      </c>
      <c r="E46" s="390" t="s">
        <v>137</v>
      </c>
      <c r="F46" s="390"/>
      <c r="G46" s="391"/>
      <c r="H46" s="78"/>
    </row>
    <row r="47" spans="2:8" s="41" customFormat="1">
      <c r="B47" s="382"/>
      <c r="C47" s="67"/>
      <c r="D47" s="57"/>
      <c r="E47" s="58"/>
      <c r="F47" s="59" t="s">
        <v>138</v>
      </c>
      <c r="G47" s="60" t="s">
        <v>139</v>
      </c>
      <c r="H47" s="78"/>
    </row>
    <row r="48" spans="2:8" s="41" customFormat="1">
      <c r="B48" s="382"/>
      <c r="C48" s="67"/>
      <c r="D48" s="57"/>
      <c r="E48" s="58"/>
      <c r="F48" s="59" t="s">
        <v>140</v>
      </c>
      <c r="G48" s="60" t="s">
        <v>141</v>
      </c>
      <c r="H48" s="78"/>
    </row>
    <row r="49" spans="2:8" s="41" customFormat="1">
      <c r="B49" s="382"/>
      <c r="C49" s="67"/>
      <c r="D49" s="57"/>
      <c r="E49" s="58"/>
      <c r="F49" s="65" t="s">
        <v>142</v>
      </c>
      <c r="G49" s="66" t="s">
        <v>143</v>
      </c>
      <c r="H49" s="78"/>
    </row>
    <row r="50" spans="2:8" s="41" customFormat="1" ht="15.75" thickBot="1">
      <c r="B50" s="382"/>
      <c r="C50" s="67"/>
      <c r="D50" s="61"/>
      <c r="E50" s="62"/>
      <c r="F50" s="63" t="s">
        <v>144</v>
      </c>
      <c r="G50" s="64" t="s">
        <v>145</v>
      </c>
      <c r="H50" s="78"/>
    </row>
    <row r="51" spans="2:8" s="41" customFormat="1" ht="15.75" thickBot="1">
      <c r="B51" s="382"/>
      <c r="C51" s="67"/>
      <c r="D51" s="68"/>
      <c r="E51" s="69"/>
      <c r="F51" s="70"/>
      <c r="G51" s="71"/>
      <c r="H51" s="78"/>
    </row>
    <row r="52" spans="2:8" s="41" customFormat="1">
      <c r="B52" s="382"/>
      <c r="C52" s="67"/>
      <c r="D52" s="3" t="s">
        <v>146</v>
      </c>
      <c r="E52" s="390" t="s">
        <v>147</v>
      </c>
      <c r="F52" s="390"/>
      <c r="G52" s="391"/>
      <c r="H52" s="78"/>
    </row>
    <row r="53" spans="2:8" s="41" customFormat="1">
      <c r="B53" s="382"/>
      <c r="C53" s="67"/>
      <c r="D53" s="57"/>
      <c r="E53" s="58"/>
      <c r="F53" s="59" t="s">
        <v>148</v>
      </c>
      <c r="G53" s="60" t="s">
        <v>149</v>
      </c>
      <c r="H53" s="78"/>
    </row>
    <row r="54" spans="2:8" s="41" customFormat="1">
      <c r="B54" s="382"/>
      <c r="C54" s="67"/>
      <c r="D54" s="57"/>
      <c r="E54" s="58"/>
      <c r="F54" s="59" t="s">
        <v>150</v>
      </c>
      <c r="G54" s="60" t="s">
        <v>151</v>
      </c>
      <c r="H54" s="78"/>
    </row>
    <row r="55" spans="2:8" s="41" customFormat="1">
      <c r="B55" s="382"/>
      <c r="C55" s="67"/>
      <c r="D55" s="57"/>
      <c r="E55" s="58"/>
      <c r="F55" s="65" t="s">
        <v>152</v>
      </c>
      <c r="G55" s="66" t="s">
        <v>153</v>
      </c>
      <c r="H55" s="78"/>
    </row>
    <row r="56" spans="2:8" s="41" customFormat="1" ht="15.75" thickBot="1">
      <c r="B56" s="382"/>
      <c r="C56" s="67"/>
      <c r="D56" s="61"/>
      <c r="E56" s="62"/>
      <c r="F56" s="63" t="s">
        <v>154</v>
      </c>
      <c r="G56" s="64" t="s">
        <v>155</v>
      </c>
      <c r="H56" s="78"/>
    </row>
    <row r="57" spans="2:8" s="41" customFormat="1" ht="15.75" thickBot="1">
      <c r="B57" s="383"/>
      <c r="C57" s="74"/>
      <c r="D57" s="75"/>
      <c r="E57" s="72"/>
      <c r="F57" s="73"/>
      <c r="G57" s="76"/>
      <c r="H57" s="79"/>
    </row>
    <row r="58" spans="2:8" s="41" customFormat="1" ht="15.75" thickBot="1">
      <c r="B58" s="55"/>
      <c r="C58" s="42"/>
      <c r="D58" s="43"/>
      <c r="E58" s="44"/>
      <c r="F58" s="45"/>
      <c r="G58" s="56"/>
    </row>
    <row r="59" spans="2:8" s="41" customFormat="1" ht="35.1" customHeight="1">
      <c r="B59" s="381" t="s">
        <v>156</v>
      </c>
      <c r="C59" s="387" t="s">
        <v>157</v>
      </c>
      <c r="D59" s="387"/>
      <c r="E59" s="387"/>
      <c r="F59" s="387"/>
      <c r="G59" s="387"/>
      <c r="H59" s="388"/>
    </row>
    <row r="60" spans="2:8" s="41" customFormat="1" ht="15.75" thickBot="1">
      <c r="B60" s="382"/>
      <c r="C60" s="80"/>
      <c r="D60" s="68"/>
      <c r="E60" s="69"/>
      <c r="F60" s="70"/>
      <c r="G60" s="71"/>
      <c r="H60" s="78"/>
    </row>
    <row r="61" spans="2:8" s="204" customFormat="1" ht="35.1" customHeight="1">
      <c r="B61" s="382"/>
      <c r="C61" s="80"/>
      <c r="D61" s="205" t="s">
        <v>158</v>
      </c>
      <c r="E61" s="392" t="s">
        <v>159</v>
      </c>
      <c r="F61" s="392"/>
      <c r="G61" s="393"/>
      <c r="H61" s="206"/>
    </row>
    <row r="62" spans="2:8" s="41" customFormat="1">
      <c r="B62" s="382"/>
      <c r="C62" s="80"/>
      <c r="D62" s="57"/>
      <c r="E62" s="58"/>
      <c r="F62" s="59" t="s">
        <v>160</v>
      </c>
      <c r="G62" s="60" t="s">
        <v>161</v>
      </c>
      <c r="H62" s="78"/>
    </row>
    <row r="63" spans="2:8" s="41" customFormat="1" ht="25.5">
      <c r="B63" s="382"/>
      <c r="C63" s="80"/>
      <c r="D63" s="57"/>
      <c r="E63" s="58"/>
      <c r="F63" s="59" t="s">
        <v>162</v>
      </c>
      <c r="G63" s="60" t="s">
        <v>163</v>
      </c>
      <c r="H63" s="78"/>
    </row>
    <row r="64" spans="2:8" s="41" customFormat="1" ht="25.5">
      <c r="B64" s="382"/>
      <c r="C64" s="80"/>
      <c r="D64" s="57"/>
      <c r="E64" s="58"/>
      <c r="F64" s="59" t="s">
        <v>164</v>
      </c>
      <c r="G64" s="60" t="s">
        <v>165</v>
      </c>
      <c r="H64" s="78"/>
    </row>
    <row r="65" spans="2:8" s="41" customFormat="1">
      <c r="B65" s="382"/>
      <c r="C65" s="80"/>
      <c r="D65" s="57"/>
      <c r="E65" s="58"/>
      <c r="F65" s="59" t="s">
        <v>166</v>
      </c>
      <c r="G65" s="60" t="s">
        <v>167</v>
      </c>
      <c r="H65" s="78"/>
    </row>
    <row r="66" spans="2:8" s="41" customFormat="1">
      <c r="B66" s="382"/>
      <c r="C66" s="80"/>
      <c r="D66" s="57"/>
      <c r="E66" s="58"/>
      <c r="F66" s="59" t="s">
        <v>168</v>
      </c>
      <c r="G66" s="60" t="s">
        <v>169</v>
      </c>
      <c r="H66" s="78"/>
    </row>
    <row r="67" spans="2:8" s="41" customFormat="1">
      <c r="B67" s="382"/>
      <c r="C67" s="80"/>
      <c r="D67" s="57"/>
      <c r="E67" s="58"/>
      <c r="F67" s="59" t="s">
        <v>170</v>
      </c>
      <c r="G67" s="60" t="s">
        <v>171</v>
      </c>
      <c r="H67" s="78"/>
    </row>
    <row r="68" spans="2:8" s="41" customFormat="1">
      <c r="B68" s="382"/>
      <c r="C68" s="80"/>
      <c r="D68" s="57"/>
      <c r="E68" s="58"/>
      <c r="F68" s="65" t="s">
        <v>172</v>
      </c>
      <c r="G68" s="66" t="s">
        <v>173</v>
      </c>
      <c r="H68" s="78"/>
    </row>
    <row r="69" spans="2:8" s="41" customFormat="1">
      <c r="B69" s="382"/>
      <c r="C69" s="80"/>
      <c r="D69" s="57"/>
      <c r="E69" s="58"/>
      <c r="F69" s="65" t="s">
        <v>174</v>
      </c>
      <c r="G69" s="66" t="s">
        <v>175</v>
      </c>
      <c r="H69" s="78"/>
    </row>
    <row r="70" spans="2:8" s="41" customFormat="1">
      <c r="B70" s="382"/>
      <c r="C70" s="80"/>
      <c r="D70" s="57"/>
      <c r="E70" s="58"/>
      <c r="F70" s="65" t="s">
        <v>176</v>
      </c>
      <c r="G70" s="66" t="s">
        <v>177</v>
      </c>
      <c r="H70" s="78"/>
    </row>
    <row r="71" spans="2:8" s="41" customFormat="1">
      <c r="B71" s="382"/>
      <c r="C71" s="80"/>
      <c r="D71" s="57"/>
      <c r="E71" s="58"/>
      <c r="F71" s="65" t="s">
        <v>178</v>
      </c>
      <c r="G71" s="66" t="s">
        <v>179</v>
      </c>
      <c r="H71" s="78"/>
    </row>
    <row r="72" spans="2:8" s="41" customFormat="1" ht="15.75" thickBot="1">
      <c r="B72" s="382"/>
      <c r="C72" s="80"/>
      <c r="D72" s="61"/>
      <c r="E72" s="62"/>
      <c r="F72" s="63" t="s">
        <v>180</v>
      </c>
      <c r="G72" s="64" t="s">
        <v>181</v>
      </c>
      <c r="H72" s="78"/>
    </row>
    <row r="73" spans="2:8" s="41" customFormat="1" ht="15.75" thickBot="1">
      <c r="B73" s="382"/>
      <c r="C73" s="80"/>
      <c r="D73" s="68"/>
      <c r="E73" s="69"/>
      <c r="F73" s="70"/>
      <c r="G73" s="71"/>
      <c r="H73" s="78"/>
    </row>
    <row r="74" spans="2:8" s="209" customFormat="1" ht="35.1" customHeight="1">
      <c r="B74" s="382"/>
      <c r="C74" s="207"/>
      <c r="D74" s="205" t="s">
        <v>182</v>
      </c>
      <c r="E74" s="392" t="s">
        <v>183</v>
      </c>
      <c r="F74" s="392"/>
      <c r="G74" s="393"/>
      <c r="H74" s="208"/>
    </row>
    <row r="75" spans="2:8" s="41" customFormat="1">
      <c r="B75" s="382"/>
      <c r="C75" s="80"/>
      <c r="D75" s="57"/>
      <c r="E75" s="58"/>
      <c r="F75" s="59" t="s">
        <v>184</v>
      </c>
      <c r="G75" s="60" t="s">
        <v>185</v>
      </c>
      <c r="H75" s="78"/>
    </row>
    <row r="76" spans="2:8" s="41" customFormat="1">
      <c r="B76" s="382"/>
      <c r="C76" s="80"/>
      <c r="D76" s="57"/>
      <c r="E76" s="58"/>
      <c r="F76" s="59" t="s">
        <v>186</v>
      </c>
      <c r="G76" s="60" t="s">
        <v>187</v>
      </c>
      <c r="H76" s="78"/>
    </row>
    <row r="77" spans="2:8" s="41" customFormat="1">
      <c r="B77" s="382"/>
      <c r="C77" s="80"/>
      <c r="D77" s="57"/>
      <c r="E77" s="58"/>
      <c r="F77" s="59" t="s">
        <v>188</v>
      </c>
      <c r="G77" s="60" t="s">
        <v>189</v>
      </c>
      <c r="H77" s="78"/>
    </row>
    <row r="78" spans="2:8" s="41" customFormat="1">
      <c r="B78" s="382"/>
      <c r="C78" s="80"/>
      <c r="D78" s="57"/>
      <c r="E78" s="58"/>
      <c r="F78" s="59" t="s">
        <v>190</v>
      </c>
      <c r="G78" s="60" t="s">
        <v>191</v>
      </c>
      <c r="H78" s="78"/>
    </row>
    <row r="79" spans="2:8" s="41" customFormat="1">
      <c r="B79" s="382"/>
      <c r="C79" s="80"/>
      <c r="D79" s="57"/>
      <c r="E79" s="58"/>
      <c r="F79" s="59" t="s">
        <v>192</v>
      </c>
      <c r="G79" s="60" t="s">
        <v>193</v>
      </c>
      <c r="H79" s="78"/>
    </row>
    <row r="80" spans="2:8" s="41" customFormat="1">
      <c r="B80" s="382"/>
      <c r="C80" s="80"/>
      <c r="D80" s="57"/>
      <c r="E80" s="58"/>
      <c r="F80" s="59" t="s">
        <v>194</v>
      </c>
      <c r="G80" s="60" t="s">
        <v>195</v>
      </c>
      <c r="H80" s="78"/>
    </row>
    <row r="81" spans="2:8" s="41" customFormat="1">
      <c r="B81" s="382"/>
      <c r="C81" s="80"/>
      <c r="D81" s="57"/>
      <c r="E81" s="58"/>
      <c r="F81" s="65" t="s">
        <v>196</v>
      </c>
      <c r="G81" s="66" t="s">
        <v>197</v>
      </c>
      <c r="H81" s="78"/>
    </row>
    <row r="82" spans="2:8" s="41" customFormat="1">
      <c r="B82" s="382"/>
      <c r="C82" s="80"/>
      <c r="D82" s="57"/>
      <c r="E82" s="58"/>
      <c r="F82" s="65" t="s">
        <v>198</v>
      </c>
      <c r="G82" s="66" t="s">
        <v>199</v>
      </c>
      <c r="H82" s="78"/>
    </row>
    <row r="83" spans="2:8" s="41" customFormat="1">
      <c r="B83" s="382"/>
      <c r="C83" s="80"/>
      <c r="D83" s="57"/>
      <c r="E83" s="58"/>
      <c r="F83" s="65" t="s">
        <v>200</v>
      </c>
      <c r="G83" s="66" t="s">
        <v>201</v>
      </c>
      <c r="H83" s="78"/>
    </row>
    <row r="84" spans="2:8" s="41" customFormat="1">
      <c r="B84" s="382"/>
      <c r="C84" s="80"/>
      <c r="D84" s="57"/>
      <c r="E84" s="58"/>
      <c r="F84" s="65" t="s">
        <v>202</v>
      </c>
      <c r="G84" s="66" t="s">
        <v>203</v>
      </c>
      <c r="H84" s="78"/>
    </row>
    <row r="85" spans="2:8" s="41" customFormat="1" ht="15.75" thickBot="1">
      <c r="B85" s="382"/>
      <c r="C85" s="80"/>
      <c r="D85" s="61"/>
      <c r="E85" s="62"/>
      <c r="F85" s="63" t="s">
        <v>204</v>
      </c>
      <c r="G85" s="64" t="s">
        <v>205</v>
      </c>
      <c r="H85" s="78"/>
    </row>
    <row r="86" spans="2:8" s="41" customFormat="1" ht="15.75" thickBot="1">
      <c r="B86" s="382"/>
      <c r="C86" s="80"/>
      <c r="D86" s="68"/>
      <c r="E86" s="69"/>
      <c r="F86" s="70"/>
      <c r="G86" s="71"/>
      <c r="H86" s="78"/>
    </row>
    <row r="87" spans="2:8" s="41" customFormat="1">
      <c r="B87" s="382"/>
      <c r="C87" s="80"/>
      <c r="D87" s="3" t="s">
        <v>206</v>
      </c>
      <c r="E87" s="390" t="s">
        <v>207</v>
      </c>
      <c r="F87" s="390"/>
      <c r="G87" s="391"/>
      <c r="H87" s="78"/>
    </row>
    <row r="88" spans="2:8" s="41" customFormat="1">
      <c r="B88" s="382"/>
      <c r="C88" s="80"/>
      <c r="D88" s="57"/>
      <c r="E88" s="58"/>
      <c r="F88" s="59" t="s">
        <v>208</v>
      </c>
      <c r="G88" s="60" t="s">
        <v>209</v>
      </c>
      <c r="H88" s="78"/>
    </row>
    <row r="89" spans="2:8" s="41" customFormat="1">
      <c r="B89" s="382"/>
      <c r="C89" s="80"/>
      <c r="D89" s="57"/>
      <c r="E89" s="58"/>
      <c r="F89" s="59" t="s">
        <v>210</v>
      </c>
      <c r="G89" s="60" t="s">
        <v>211</v>
      </c>
      <c r="H89" s="78"/>
    </row>
    <row r="90" spans="2:8" s="41" customFormat="1">
      <c r="B90" s="382"/>
      <c r="C90" s="80"/>
      <c r="D90" s="57"/>
      <c r="E90" s="58"/>
      <c r="F90" s="65" t="s">
        <v>212</v>
      </c>
      <c r="G90" s="66" t="s">
        <v>213</v>
      </c>
      <c r="H90" s="78"/>
    </row>
    <row r="91" spans="2:8" s="41" customFormat="1" ht="15.75" thickBot="1">
      <c r="B91" s="382"/>
      <c r="C91" s="80"/>
      <c r="D91" s="61"/>
      <c r="E91" s="62"/>
      <c r="F91" s="63" t="s">
        <v>214</v>
      </c>
      <c r="G91" s="64" t="s">
        <v>215</v>
      </c>
      <c r="H91" s="78"/>
    </row>
    <row r="92" spans="2:8" s="41" customFormat="1" ht="15.75" thickBot="1">
      <c r="B92" s="382"/>
      <c r="C92" s="80"/>
      <c r="D92" s="68"/>
      <c r="E92" s="69"/>
      <c r="F92" s="70"/>
      <c r="G92" s="71"/>
      <c r="H92" s="78"/>
    </row>
    <row r="93" spans="2:8" s="41" customFormat="1">
      <c r="B93" s="382"/>
      <c r="C93" s="80"/>
      <c r="D93" s="3" t="s">
        <v>216</v>
      </c>
      <c r="E93" s="390" t="s">
        <v>217</v>
      </c>
      <c r="F93" s="390"/>
      <c r="G93" s="391"/>
      <c r="H93" s="78"/>
    </row>
    <row r="94" spans="2:8" s="41" customFormat="1">
      <c r="B94" s="382"/>
      <c r="C94" s="80"/>
      <c r="D94" s="57"/>
      <c r="E94" s="58"/>
      <c r="F94" s="59" t="s">
        <v>218</v>
      </c>
      <c r="G94" s="60" t="s">
        <v>219</v>
      </c>
      <c r="H94" s="78"/>
    </row>
    <row r="95" spans="2:8" s="41" customFormat="1">
      <c r="B95" s="382"/>
      <c r="C95" s="80"/>
      <c r="D95" s="57"/>
      <c r="E95" s="58"/>
      <c r="F95" s="59" t="s">
        <v>220</v>
      </c>
      <c r="G95" s="60" t="s">
        <v>221</v>
      </c>
      <c r="H95" s="78"/>
    </row>
    <row r="96" spans="2:8" s="41" customFormat="1" ht="15.75" thickBot="1">
      <c r="B96" s="382"/>
      <c r="C96" s="80"/>
      <c r="D96" s="61"/>
      <c r="E96" s="62"/>
      <c r="F96" s="63" t="s">
        <v>222</v>
      </c>
      <c r="G96" s="64" t="s">
        <v>223</v>
      </c>
      <c r="H96" s="78"/>
    </row>
    <row r="97" spans="2:8" s="41" customFormat="1" ht="15.75" thickBot="1">
      <c r="B97" s="382"/>
      <c r="C97" s="80"/>
      <c r="D97" s="68"/>
      <c r="E97" s="69"/>
      <c r="F97" s="70"/>
      <c r="G97" s="71"/>
      <c r="H97" s="78"/>
    </row>
    <row r="98" spans="2:8" s="41" customFormat="1">
      <c r="B98" s="382"/>
      <c r="C98" s="80"/>
      <c r="D98" s="3" t="s">
        <v>224</v>
      </c>
      <c r="E98" s="390" t="s">
        <v>225</v>
      </c>
      <c r="F98" s="390"/>
      <c r="G98" s="391"/>
      <c r="H98" s="78"/>
    </row>
    <row r="99" spans="2:8" s="41" customFormat="1">
      <c r="B99" s="382"/>
      <c r="C99" s="80"/>
      <c r="D99" s="57"/>
      <c r="E99" s="58"/>
      <c r="F99" s="59" t="s">
        <v>226</v>
      </c>
      <c r="G99" s="60" t="s">
        <v>227</v>
      </c>
      <c r="H99" s="78"/>
    </row>
    <row r="100" spans="2:8" s="41" customFormat="1">
      <c r="B100" s="382"/>
      <c r="C100" s="80"/>
      <c r="D100" s="57"/>
      <c r="E100" s="58"/>
      <c r="F100" s="59" t="s">
        <v>228</v>
      </c>
      <c r="G100" s="60" t="s">
        <v>229</v>
      </c>
      <c r="H100" s="78"/>
    </row>
    <row r="101" spans="2:8" s="41" customFormat="1">
      <c r="B101" s="382"/>
      <c r="C101" s="80"/>
      <c r="D101" s="57"/>
      <c r="E101" s="58"/>
      <c r="F101" s="65" t="s">
        <v>230</v>
      </c>
      <c r="G101" s="66" t="s">
        <v>231</v>
      </c>
      <c r="H101" s="78"/>
    </row>
    <row r="102" spans="2:8" s="41" customFormat="1">
      <c r="B102" s="382"/>
      <c r="C102" s="80"/>
      <c r="D102" s="57"/>
      <c r="E102" s="58"/>
      <c r="F102" s="65" t="s">
        <v>232</v>
      </c>
      <c r="G102" s="66" t="s">
        <v>233</v>
      </c>
      <c r="H102" s="78"/>
    </row>
    <row r="103" spans="2:8" s="41" customFormat="1" ht="15.75" thickBot="1">
      <c r="B103" s="382"/>
      <c r="C103" s="80"/>
      <c r="D103" s="61"/>
      <c r="E103" s="62"/>
      <c r="F103" s="63" t="s">
        <v>234</v>
      </c>
      <c r="G103" s="64" t="s">
        <v>235</v>
      </c>
      <c r="H103" s="78"/>
    </row>
    <row r="104" spans="2:8" s="41" customFormat="1" ht="15.75" thickBot="1">
      <c r="B104" s="382"/>
      <c r="C104" s="80"/>
      <c r="D104" s="68"/>
      <c r="E104" s="69"/>
      <c r="F104" s="70"/>
      <c r="G104" s="71"/>
      <c r="H104" s="78"/>
    </row>
    <row r="105" spans="2:8" s="41" customFormat="1">
      <c r="B105" s="382"/>
      <c r="C105" s="80"/>
      <c r="D105" s="3" t="s">
        <v>236</v>
      </c>
      <c r="E105" s="390" t="s">
        <v>237</v>
      </c>
      <c r="F105" s="390"/>
      <c r="G105" s="391"/>
      <c r="H105" s="78"/>
    </row>
    <row r="106" spans="2:8" s="41" customFormat="1">
      <c r="B106" s="382"/>
      <c r="C106" s="80"/>
      <c r="D106" s="57"/>
      <c r="E106" s="58"/>
      <c r="F106" s="59" t="s">
        <v>238</v>
      </c>
      <c r="G106" s="60" t="s">
        <v>239</v>
      </c>
      <c r="H106" s="78"/>
    </row>
    <row r="107" spans="2:8" s="41" customFormat="1">
      <c r="B107" s="382"/>
      <c r="C107" s="80"/>
      <c r="D107" s="57"/>
      <c r="E107" s="58"/>
      <c r="F107" s="59" t="s">
        <v>240</v>
      </c>
      <c r="G107" s="60" t="s">
        <v>241</v>
      </c>
      <c r="H107" s="78"/>
    </row>
    <row r="108" spans="2:8" s="41" customFormat="1" ht="15.75" thickBot="1">
      <c r="B108" s="382"/>
      <c r="C108" s="80"/>
      <c r="D108" s="61"/>
      <c r="E108" s="62"/>
      <c r="F108" s="63" t="s">
        <v>242</v>
      </c>
      <c r="G108" s="64" t="s">
        <v>243</v>
      </c>
      <c r="H108" s="78"/>
    </row>
    <row r="109" spans="2:8" s="41" customFormat="1" ht="15.75" thickBot="1">
      <c r="B109" s="383"/>
      <c r="C109" s="81"/>
      <c r="D109" s="75"/>
      <c r="E109" s="72"/>
      <c r="F109" s="73"/>
      <c r="G109" s="76"/>
      <c r="H109" s="79"/>
    </row>
    <row r="110" spans="2:8" s="41" customFormat="1" ht="15.75" thickBot="1">
      <c r="B110" s="55"/>
      <c r="C110" s="42"/>
      <c r="D110" s="43"/>
      <c r="E110" s="44"/>
      <c r="F110" s="45"/>
      <c r="G110" s="56"/>
    </row>
    <row r="111" spans="2:8" s="204" customFormat="1" ht="35.1" customHeight="1">
      <c r="B111" s="381" t="s">
        <v>244</v>
      </c>
      <c r="C111" s="387" t="s">
        <v>245</v>
      </c>
      <c r="D111" s="387"/>
      <c r="E111" s="387"/>
      <c r="F111" s="387"/>
      <c r="G111" s="387"/>
      <c r="H111" s="388"/>
    </row>
    <row r="112" spans="2:8" s="41" customFormat="1" ht="15.75" thickBot="1">
      <c r="B112" s="382"/>
      <c r="C112" s="67"/>
      <c r="D112" s="68"/>
      <c r="E112" s="69"/>
      <c r="F112" s="70"/>
      <c r="G112" s="71"/>
      <c r="H112" s="78"/>
    </row>
    <row r="113" spans="2:8" s="41" customFormat="1">
      <c r="B113" s="382"/>
      <c r="C113" s="67"/>
      <c r="D113" s="3" t="s">
        <v>246</v>
      </c>
      <c r="E113" s="390" t="s">
        <v>247</v>
      </c>
      <c r="F113" s="390"/>
      <c r="G113" s="391"/>
      <c r="H113" s="78"/>
    </row>
    <row r="114" spans="2:8" s="41" customFormat="1">
      <c r="B114" s="382"/>
      <c r="C114" s="67"/>
      <c r="D114" s="57"/>
      <c r="E114" s="58"/>
      <c r="F114" s="59" t="s">
        <v>248</v>
      </c>
      <c r="G114" s="60" t="s">
        <v>249</v>
      </c>
      <c r="H114" s="78"/>
    </row>
    <row r="115" spans="2:8" s="41" customFormat="1">
      <c r="B115" s="382"/>
      <c r="C115" s="67"/>
      <c r="D115" s="57"/>
      <c r="E115" s="58"/>
      <c r="F115" s="59" t="s">
        <v>250</v>
      </c>
      <c r="G115" s="60" t="s">
        <v>251</v>
      </c>
      <c r="H115" s="78"/>
    </row>
    <row r="116" spans="2:8" s="41" customFormat="1">
      <c r="B116" s="382"/>
      <c r="C116" s="67"/>
      <c r="D116" s="57"/>
      <c r="E116" s="58"/>
      <c r="F116" s="65" t="s">
        <v>252</v>
      </c>
      <c r="G116" s="66" t="s">
        <v>253</v>
      </c>
      <c r="H116" s="78"/>
    </row>
    <row r="117" spans="2:8" s="41" customFormat="1" ht="15.75" thickBot="1">
      <c r="B117" s="382"/>
      <c r="C117" s="67"/>
      <c r="D117" s="61"/>
      <c r="E117" s="62"/>
      <c r="F117" s="63" t="s">
        <v>254</v>
      </c>
      <c r="G117" s="64" t="s">
        <v>255</v>
      </c>
      <c r="H117" s="78"/>
    </row>
    <row r="118" spans="2:8" s="41" customFormat="1" ht="15.75" thickBot="1">
      <c r="B118" s="383"/>
      <c r="C118" s="74"/>
      <c r="D118" s="75"/>
      <c r="E118" s="72"/>
      <c r="F118" s="73"/>
      <c r="G118" s="76"/>
      <c r="H118" s="79"/>
    </row>
    <row r="119" spans="2:8" s="41" customFormat="1" ht="15.75" thickBot="1">
      <c r="B119" s="55"/>
      <c r="C119" s="42"/>
      <c r="D119" s="43"/>
      <c r="E119" s="44"/>
      <c r="F119" s="45"/>
      <c r="G119" s="56"/>
    </row>
    <row r="120" spans="2:8" s="41" customFormat="1">
      <c r="B120" s="381" t="s">
        <v>256</v>
      </c>
      <c r="C120" s="394" t="s">
        <v>257</v>
      </c>
      <c r="D120" s="394"/>
      <c r="E120" s="394"/>
      <c r="F120" s="394"/>
      <c r="G120" s="394"/>
      <c r="H120" s="395"/>
    </row>
    <row r="121" spans="2:8" s="41" customFormat="1" ht="15.75" thickBot="1">
      <c r="B121" s="382"/>
      <c r="C121" s="67"/>
      <c r="D121" s="68"/>
      <c r="E121" s="69"/>
      <c r="F121" s="70"/>
      <c r="G121" s="71"/>
      <c r="H121" s="78"/>
    </row>
    <row r="122" spans="2:8" s="41" customFormat="1">
      <c r="B122" s="382"/>
      <c r="C122" s="67"/>
      <c r="D122" s="3" t="s">
        <v>258</v>
      </c>
      <c r="E122" s="390" t="s">
        <v>259</v>
      </c>
      <c r="F122" s="390"/>
      <c r="G122" s="391"/>
      <c r="H122" s="78"/>
    </row>
    <row r="123" spans="2:8" s="41" customFormat="1">
      <c r="B123" s="382"/>
      <c r="C123" s="67" t="s">
        <v>260</v>
      </c>
      <c r="D123" s="57"/>
      <c r="E123" s="58"/>
      <c r="F123" s="59" t="s">
        <v>261</v>
      </c>
      <c r="G123" s="60" t="s">
        <v>262</v>
      </c>
      <c r="H123" s="78"/>
    </row>
    <row r="124" spans="2:8" s="41" customFormat="1">
      <c r="B124" s="382"/>
      <c r="C124" s="67"/>
      <c r="D124" s="57"/>
      <c r="E124" s="58"/>
      <c r="F124" s="65" t="s">
        <v>263</v>
      </c>
      <c r="G124" s="66" t="s">
        <v>264</v>
      </c>
      <c r="H124" s="78"/>
    </row>
    <row r="125" spans="2:8" s="41" customFormat="1" ht="15.75" thickBot="1">
      <c r="B125" s="382"/>
      <c r="C125" s="67"/>
      <c r="D125" s="61"/>
      <c r="E125" s="62"/>
      <c r="F125" s="63" t="s">
        <v>265</v>
      </c>
      <c r="G125" s="64" t="s">
        <v>266</v>
      </c>
      <c r="H125" s="78"/>
    </row>
    <row r="126" spans="2:8" s="41" customFormat="1" ht="15.75" thickBot="1">
      <c r="B126" s="383"/>
      <c r="C126" s="74"/>
      <c r="D126" s="75"/>
      <c r="E126" s="72"/>
      <c r="F126" s="82"/>
      <c r="G126" s="83"/>
      <c r="H126" s="79"/>
    </row>
    <row r="127" spans="2:8" s="41" customFormat="1">
      <c r="B127" s="55"/>
      <c r="C127" s="42"/>
      <c r="D127" s="43"/>
      <c r="E127" s="44"/>
      <c r="F127" s="45"/>
      <c r="G127" s="56"/>
    </row>
    <row r="128" spans="2:8" s="41" customFormat="1">
      <c r="B128" s="55"/>
      <c r="C128" s="42"/>
      <c r="D128" s="43"/>
      <c r="E128" s="44"/>
      <c r="F128" s="45"/>
      <c r="G128" s="56"/>
    </row>
    <row r="129" spans="2:7" s="41" customFormat="1">
      <c r="B129" s="55"/>
      <c r="C129" s="42"/>
      <c r="D129" s="43"/>
      <c r="E129" s="44"/>
      <c r="F129" s="45"/>
      <c r="G129" s="56"/>
    </row>
    <row r="130" spans="2:7" s="41" customFormat="1">
      <c r="B130" s="55"/>
      <c r="C130" s="42"/>
      <c r="D130" s="43"/>
      <c r="E130" s="44"/>
      <c r="F130" s="45"/>
      <c r="G130" s="56"/>
    </row>
    <row r="131" spans="2:7" s="41" customFormat="1">
      <c r="B131" s="55"/>
      <c r="C131" s="42"/>
      <c r="D131" s="43"/>
      <c r="E131" s="44"/>
      <c r="F131" s="45"/>
      <c r="G131" s="56"/>
    </row>
    <row r="132" spans="2:7" s="41" customFormat="1">
      <c r="B132" s="55"/>
      <c r="C132" s="42"/>
      <c r="D132" s="43"/>
      <c r="E132" s="44"/>
      <c r="F132" s="45"/>
      <c r="G132" s="56"/>
    </row>
    <row r="133" spans="2:7" s="41" customFormat="1">
      <c r="B133" s="55"/>
      <c r="C133" s="42"/>
      <c r="D133" s="43"/>
      <c r="E133" s="44"/>
      <c r="F133" s="45"/>
      <c r="G133" s="56"/>
    </row>
    <row r="134" spans="2:7" s="41" customFormat="1">
      <c r="B134" s="55"/>
      <c r="C134" s="42"/>
      <c r="D134" s="43"/>
      <c r="E134" s="44"/>
      <c r="F134" s="45"/>
      <c r="G134" s="56"/>
    </row>
    <row r="135" spans="2:7" s="41" customFormat="1">
      <c r="B135" s="55"/>
      <c r="C135" s="42"/>
      <c r="D135" s="43"/>
      <c r="E135" s="44"/>
      <c r="F135" s="45"/>
      <c r="G135" s="56"/>
    </row>
    <row r="136" spans="2:7" s="41" customFormat="1">
      <c r="B136" s="55"/>
      <c r="C136" s="42"/>
      <c r="D136" s="43"/>
      <c r="E136" s="44"/>
      <c r="F136" s="45"/>
      <c r="G136" s="56"/>
    </row>
    <row r="137" spans="2:7" s="41" customFormat="1">
      <c r="B137" s="55"/>
      <c r="C137" s="42"/>
      <c r="D137" s="43"/>
      <c r="E137" s="44"/>
      <c r="F137" s="45"/>
      <c r="G137" s="56"/>
    </row>
    <row r="138" spans="2:7" s="41" customFormat="1">
      <c r="B138" s="55"/>
      <c r="C138" s="42"/>
      <c r="D138" s="43"/>
      <c r="E138" s="44"/>
      <c r="F138" s="45"/>
      <c r="G138" s="56"/>
    </row>
    <row r="139" spans="2:7" s="41" customFormat="1">
      <c r="B139" s="55"/>
      <c r="C139" s="42"/>
      <c r="D139" s="43"/>
      <c r="E139" s="44"/>
      <c r="F139" s="45"/>
      <c r="G139" s="56"/>
    </row>
    <row r="140" spans="2:7" s="41" customFormat="1">
      <c r="B140" s="55"/>
      <c r="C140" s="42"/>
      <c r="D140" s="43"/>
      <c r="E140" s="44"/>
      <c r="F140" s="45"/>
      <c r="G140" s="56"/>
    </row>
    <row r="141" spans="2:7" s="41" customFormat="1">
      <c r="B141" s="55"/>
      <c r="C141" s="42"/>
      <c r="D141" s="43"/>
      <c r="E141" s="44"/>
      <c r="F141" s="45"/>
      <c r="G141" s="56"/>
    </row>
    <row r="142" spans="2:7" s="41" customFormat="1">
      <c r="B142" s="55"/>
      <c r="C142" s="42"/>
      <c r="D142" s="43"/>
      <c r="E142" s="44"/>
      <c r="F142" s="45"/>
      <c r="G142" s="56"/>
    </row>
    <row r="143" spans="2:7" s="41" customFormat="1">
      <c r="B143" s="55"/>
      <c r="C143" s="42"/>
      <c r="D143" s="43"/>
      <c r="E143" s="44"/>
      <c r="F143" s="45"/>
      <c r="G143" s="56"/>
    </row>
    <row r="144" spans="2:7" s="41" customFormat="1">
      <c r="B144" s="55"/>
      <c r="C144" s="42"/>
      <c r="D144" s="43"/>
      <c r="E144" s="44"/>
      <c r="F144" s="45"/>
      <c r="G144" s="56"/>
    </row>
    <row r="145" spans="2:7" s="41" customFormat="1">
      <c r="B145" s="55"/>
      <c r="C145" s="42"/>
      <c r="D145" s="43"/>
      <c r="E145" s="44"/>
      <c r="F145" s="45"/>
      <c r="G145" s="56"/>
    </row>
    <row r="146" spans="2:7" s="41" customFormat="1">
      <c r="B146" s="55"/>
      <c r="C146" s="42"/>
      <c r="D146" s="43"/>
      <c r="E146" s="44"/>
      <c r="F146" s="45"/>
      <c r="G146" s="56"/>
    </row>
    <row r="147" spans="2:7" s="41" customFormat="1">
      <c r="B147" s="55"/>
      <c r="C147" s="42"/>
      <c r="D147" s="43"/>
      <c r="E147" s="44"/>
      <c r="F147" s="45"/>
      <c r="G147" s="56"/>
    </row>
    <row r="148" spans="2:7" s="41" customFormat="1">
      <c r="B148" s="55"/>
      <c r="C148" s="42"/>
      <c r="D148" s="43"/>
      <c r="E148" s="44"/>
      <c r="F148" s="45"/>
      <c r="G148" s="56"/>
    </row>
    <row r="149" spans="2:7" s="41" customFormat="1">
      <c r="B149" s="55"/>
      <c r="C149" s="42"/>
      <c r="D149" s="43"/>
      <c r="E149" s="44"/>
      <c r="F149" s="45"/>
      <c r="G149" s="56"/>
    </row>
    <row r="150" spans="2:7" s="41" customFormat="1">
      <c r="B150" s="55"/>
      <c r="C150" s="42"/>
      <c r="D150" s="43"/>
      <c r="E150" s="44"/>
      <c r="F150" s="45"/>
      <c r="G150" s="56"/>
    </row>
    <row r="151" spans="2:7" s="41" customFormat="1">
      <c r="B151" s="55"/>
      <c r="C151" s="42"/>
      <c r="D151" s="43"/>
      <c r="E151" s="44"/>
      <c r="F151" s="45"/>
      <c r="G151" s="56"/>
    </row>
    <row r="152" spans="2:7" s="41" customFormat="1">
      <c r="B152" s="55"/>
      <c r="C152" s="42"/>
      <c r="D152" s="43"/>
      <c r="E152" s="44"/>
      <c r="F152" s="45"/>
      <c r="G152" s="56"/>
    </row>
    <row r="153" spans="2:7" s="41" customFormat="1">
      <c r="B153" s="55"/>
      <c r="C153" s="42"/>
      <c r="D153" s="43"/>
      <c r="E153" s="44"/>
      <c r="F153" s="45"/>
      <c r="G153" s="56"/>
    </row>
    <row r="154" spans="2:7" s="41" customFormat="1">
      <c r="B154" s="55"/>
      <c r="C154" s="42"/>
      <c r="D154" s="43"/>
      <c r="E154" s="44"/>
      <c r="F154" s="45"/>
      <c r="G154" s="56"/>
    </row>
    <row r="155" spans="2:7" s="41" customFormat="1">
      <c r="B155" s="55"/>
      <c r="C155" s="42"/>
      <c r="D155" s="43"/>
      <c r="E155" s="44"/>
      <c r="F155" s="45"/>
      <c r="G155" s="56"/>
    </row>
    <row r="156" spans="2:7" s="41" customFormat="1">
      <c r="B156" s="55"/>
      <c r="C156" s="42"/>
      <c r="D156" s="43"/>
      <c r="E156" s="44"/>
      <c r="F156" s="45"/>
      <c r="G156" s="56"/>
    </row>
    <row r="157" spans="2:7" s="41" customFormat="1">
      <c r="B157" s="55"/>
      <c r="C157" s="42"/>
      <c r="D157" s="43"/>
      <c r="E157" s="44"/>
      <c r="F157" s="45"/>
      <c r="G157" s="56"/>
    </row>
    <row r="158" spans="2:7" s="41" customFormat="1">
      <c r="B158" s="55"/>
      <c r="C158" s="42"/>
      <c r="D158" s="43"/>
      <c r="E158" s="44"/>
      <c r="F158" s="45"/>
      <c r="G158" s="56"/>
    </row>
    <row r="159" spans="2:7" s="41" customFormat="1">
      <c r="B159" s="55"/>
      <c r="C159" s="42"/>
      <c r="D159" s="43"/>
      <c r="E159" s="44"/>
      <c r="F159" s="45"/>
      <c r="G159" s="56"/>
    </row>
    <row r="160" spans="2:7" s="41" customFormat="1">
      <c r="B160" s="55"/>
      <c r="C160" s="42"/>
      <c r="D160" s="43"/>
      <c r="E160" s="44"/>
      <c r="F160" s="45"/>
      <c r="G160" s="56"/>
    </row>
    <row r="161" spans="2:7" s="41" customFormat="1">
      <c r="B161" s="55"/>
      <c r="C161" s="42"/>
      <c r="D161" s="43"/>
      <c r="E161" s="44"/>
      <c r="F161" s="45"/>
      <c r="G161" s="56"/>
    </row>
    <row r="162" spans="2:7" s="41" customFormat="1">
      <c r="B162" s="55"/>
      <c r="C162" s="42"/>
      <c r="D162" s="43"/>
      <c r="E162" s="44"/>
      <c r="F162" s="45"/>
      <c r="G162" s="56"/>
    </row>
    <row r="163" spans="2:7" s="41" customFormat="1">
      <c r="B163" s="55"/>
      <c r="C163" s="42"/>
      <c r="D163" s="43"/>
      <c r="E163" s="44"/>
      <c r="F163" s="45"/>
      <c r="G163" s="56"/>
    </row>
    <row r="164" spans="2:7" s="41" customFormat="1">
      <c r="B164" s="55"/>
      <c r="C164" s="42"/>
      <c r="D164" s="43"/>
      <c r="E164" s="44"/>
      <c r="F164" s="45"/>
      <c r="G164" s="56"/>
    </row>
    <row r="165" spans="2:7" s="41" customFormat="1">
      <c r="B165" s="55"/>
      <c r="C165" s="42"/>
      <c r="D165" s="43"/>
      <c r="E165" s="44"/>
      <c r="F165" s="45"/>
      <c r="G165" s="56"/>
    </row>
    <row r="166" spans="2:7" s="41" customFormat="1">
      <c r="B166" s="55"/>
      <c r="C166" s="42"/>
      <c r="D166" s="43"/>
      <c r="E166" s="44"/>
      <c r="F166" s="45"/>
      <c r="G166" s="56"/>
    </row>
    <row r="167" spans="2:7" s="41" customFormat="1">
      <c r="B167" s="55"/>
      <c r="C167" s="42"/>
      <c r="D167" s="43"/>
      <c r="E167" s="44"/>
      <c r="F167" s="45"/>
      <c r="G167" s="56"/>
    </row>
    <row r="168" spans="2:7" s="41" customFormat="1">
      <c r="B168" s="55"/>
      <c r="C168" s="42"/>
      <c r="D168" s="43"/>
      <c r="E168" s="44"/>
      <c r="F168" s="45"/>
      <c r="G168" s="56"/>
    </row>
    <row r="169" spans="2:7" s="41" customFormat="1">
      <c r="B169" s="55"/>
      <c r="C169" s="42"/>
      <c r="D169" s="43"/>
      <c r="E169" s="44"/>
      <c r="F169" s="45"/>
      <c r="G169" s="56"/>
    </row>
    <row r="170" spans="2:7" s="41" customFormat="1">
      <c r="B170" s="55"/>
      <c r="C170" s="42"/>
      <c r="D170" s="43"/>
      <c r="E170" s="44"/>
      <c r="F170" s="45"/>
      <c r="G170" s="56"/>
    </row>
    <row r="171" spans="2:7" s="41" customFormat="1">
      <c r="B171" s="55"/>
      <c r="C171" s="42"/>
      <c r="D171" s="43"/>
      <c r="E171" s="44"/>
      <c r="F171" s="45"/>
      <c r="G171" s="56"/>
    </row>
    <row r="172" spans="2:7" s="41" customFormat="1">
      <c r="B172" s="55"/>
      <c r="C172" s="42"/>
      <c r="D172" s="43"/>
      <c r="E172" s="44"/>
      <c r="F172" s="45"/>
      <c r="G172" s="56"/>
    </row>
    <row r="173" spans="2:7" s="41" customFormat="1">
      <c r="B173" s="55"/>
      <c r="C173" s="42"/>
      <c r="D173" s="43"/>
      <c r="E173" s="44"/>
      <c r="F173" s="45"/>
      <c r="G173" s="56"/>
    </row>
    <row r="174" spans="2:7" s="41" customFormat="1">
      <c r="B174" s="55"/>
      <c r="C174" s="42"/>
      <c r="D174" s="43"/>
      <c r="E174" s="44"/>
      <c r="F174" s="45"/>
      <c r="G174" s="56"/>
    </row>
    <row r="175" spans="2:7" s="41" customFormat="1">
      <c r="B175" s="55"/>
      <c r="C175" s="42"/>
      <c r="D175" s="43"/>
      <c r="E175" s="44"/>
      <c r="F175" s="45"/>
      <c r="G175" s="56"/>
    </row>
    <row r="176" spans="2:7" s="41" customFormat="1">
      <c r="B176" s="55"/>
      <c r="C176" s="42"/>
      <c r="D176" s="43"/>
      <c r="E176" s="44"/>
      <c r="F176" s="45"/>
      <c r="G176" s="56"/>
    </row>
    <row r="177" spans="2:7" s="41" customFormat="1">
      <c r="B177" s="55"/>
      <c r="C177" s="42"/>
      <c r="D177" s="43"/>
      <c r="E177" s="44"/>
      <c r="F177" s="45"/>
      <c r="G177" s="56"/>
    </row>
    <row r="178" spans="2:7" s="41" customFormat="1">
      <c r="B178" s="55"/>
      <c r="C178" s="42"/>
      <c r="D178" s="43"/>
      <c r="E178" s="44"/>
      <c r="F178" s="45"/>
      <c r="G178" s="56"/>
    </row>
    <row r="179" spans="2:7" s="41" customFormat="1">
      <c r="B179" s="55"/>
      <c r="C179" s="42"/>
      <c r="D179" s="43"/>
      <c r="E179" s="44"/>
      <c r="F179" s="45"/>
      <c r="G179" s="56"/>
    </row>
    <row r="180" spans="2:7" s="41" customFormat="1">
      <c r="B180" s="55"/>
      <c r="C180" s="42"/>
      <c r="D180" s="43"/>
      <c r="E180" s="44"/>
      <c r="F180" s="45"/>
      <c r="G180" s="56"/>
    </row>
    <row r="181" spans="2:7" s="41" customFormat="1">
      <c r="B181" s="55"/>
      <c r="C181" s="42"/>
      <c r="D181" s="43"/>
      <c r="E181" s="44"/>
      <c r="F181" s="45"/>
      <c r="G181" s="56"/>
    </row>
    <row r="182" spans="2:7" s="41" customFormat="1">
      <c r="B182" s="55"/>
      <c r="C182" s="42"/>
      <c r="D182" s="43"/>
      <c r="E182" s="44"/>
      <c r="F182" s="45"/>
      <c r="G182" s="56"/>
    </row>
    <row r="183" spans="2:7" s="41" customFormat="1">
      <c r="B183" s="55"/>
      <c r="C183" s="42"/>
      <c r="D183" s="43"/>
      <c r="E183" s="44"/>
      <c r="F183" s="45"/>
      <c r="G183" s="56"/>
    </row>
    <row r="184" spans="2:7" s="41" customFormat="1">
      <c r="B184" s="55"/>
      <c r="C184" s="42"/>
      <c r="D184" s="43"/>
      <c r="E184" s="44"/>
      <c r="F184" s="45"/>
      <c r="G184" s="56"/>
    </row>
    <row r="185" spans="2:7" s="41" customFormat="1">
      <c r="B185" s="55"/>
      <c r="C185" s="42"/>
      <c r="D185" s="43"/>
      <c r="E185" s="44"/>
      <c r="F185" s="45"/>
      <c r="G185" s="56"/>
    </row>
    <row r="186" spans="2:7" s="41" customFormat="1">
      <c r="B186" s="55"/>
      <c r="C186" s="42"/>
      <c r="D186" s="43"/>
      <c r="E186" s="44"/>
      <c r="F186" s="45"/>
      <c r="G186" s="56"/>
    </row>
    <row r="187" spans="2:7" s="41" customFormat="1">
      <c r="B187" s="55"/>
      <c r="C187" s="42"/>
      <c r="D187" s="43"/>
      <c r="E187" s="44"/>
      <c r="F187" s="45"/>
      <c r="G187" s="56"/>
    </row>
    <row r="188" spans="2:7" s="41" customFormat="1">
      <c r="B188" s="55"/>
      <c r="C188" s="42"/>
      <c r="D188" s="43"/>
      <c r="E188" s="44"/>
      <c r="F188" s="45"/>
      <c r="G188" s="56"/>
    </row>
    <row r="189" spans="2:7" s="41" customFormat="1">
      <c r="B189" s="55"/>
      <c r="C189" s="42"/>
      <c r="D189" s="43"/>
      <c r="E189" s="44"/>
      <c r="F189" s="45"/>
      <c r="G189" s="56"/>
    </row>
    <row r="190" spans="2:7" s="41" customFormat="1">
      <c r="B190" s="55"/>
      <c r="C190" s="42"/>
      <c r="D190" s="43"/>
      <c r="E190" s="44"/>
      <c r="F190" s="45"/>
      <c r="G190" s="56"/>
    </row>
    <row r="191" spans="2:7" s="41" customFormat="1">
      <c r="B191" s="55"/>
      <c r="C191" s="42"/>
      <c r="D191" s="43"/>
      <c r="E191" s="44"/>
      <c r="F191" s="45"/>
      <c r="G191" s="56"/>
    </row>
    <row r="192" spans="2:7" s="41" customFormat="1">
      <c r="B192" s="55"/>
      <c r="C192" s="42"/>
      <c r="D192" s="43"/>
      <c r="E192" s="44"/>
      <c r="F192" s="45"/>
      <c r="G192" s="56"/>
    </row>
    <row r="193" spans="2:7" s="41" customFormat="1">
      <c r="B193" s="55"/>
      <c r="C193" s="42"/>
      <c r="D193" s="43"/>
      <c r="E193" s="44"/>
      <c r="F193" s="45"/>
      <c r="G193" s="56"/>
    </row>
    <row r="194" spans="2:7" s="41" customFormat="1">
      <c r="B194" s="55"/>
      <c r="C194" s="42"/>
      <c r="D194" s="43"/>
      <c r="E194" s="44"/>
      <c r="F194" s="45"/>
      <c r="G194" s="56"/>
    </row>
    <row r="195" spans="2:7" s="41" customFormat="1">
      <c r="B195" s="55"/>
      <c r="C195" s="42"/>
      <c r="D195" s="43"/>
      <c r="E195" s="44"/>
      <c r="F195" s="45"/>
      <c r="G195" s="56"/>
    </row>
    <row r="196" spans="2:7" s="41" customFormat="1">
      <c r="B196" s="55"/>
      <c r="C196" s="42"/>
      <c r="D196" s="43"/>
      <c r="E196" s="44"/>
      <c r="F196" s="45"/>
      <c r="G196" s="56"/>
    </row>
    <row r="197" spans="2:7" s="41" customFormat="1">
      <c r="B197" s="55"/>
      <c r="C197" s="42"/>
      <c r="D197" s="43"/>
      <c r="E197" s="44"/>
      <c r="F197" s="45"/>
      <c r="G197" s="56"/>
    </row>
    <row r="198" spans="2:7" s="41" customFormat="1">
      <c r="B198" s="55"/>
      <c r="C198" s="42"/>
      <c r="D198" s="43"/>
      <c r="E198" s="44"/>
      <c r="F198" s="45"/>
      <c r="G198" s="56"/>
    </row>
    <row r="199" spans="2:7" s="41" customFormat="1">
      <c r="B199" s="55"/>
      <c r="C199" s="42"/>
      <c r="D199" s="43"/>
      <c r="E199" s="44"/>
      <c r="F199" s="45"/>
      <c r="G199" s="56"/>
    </row>
    <row r="200" spans="2:7" s="41" customFormat="1">
      <c r="B200" s="55"/>
      <c r="C200" s="42"/>
      <c r="D200" s="43"/>
      <c r="E200" s="44"/>
      <c r="F200" s="45"/>
      <c r="G200" s="56"/>
    </row>
    <row r="201" spans="2:7" s="41" customFormat="1">
      <c r="B201" s="55"/>
      <c r="C201" s="42"/>
      <c r="D201" s="43"/>
      <c r="E201" s="44"/>
      <c r="F201" s="45"/>
      <c r="G201" s="56"/>
    </row>
    <row r="202" spans="2:7" s="41" customFormat="1">
      <c r="B202" s="55"/>
      <c r="C202" s="42"/>
      <c r="D202" s="43"/>
      <c r="E202" s="44"/>
      <c r="F202" s="45"/>
      <c r="G202" s="56"/>
    </row>
    <row r="203" spans="2:7" s="41" customFormat="1">
      <c r="B203" s="55"/>
      <c r="C203" s="42"/>
      <c r="D203" s="43"/>
      <c r="E203" s="44"/>
      <c r="F203" s="45"/>
      <c r="G203" s="56"/>
    </row>
    <row r="204" spans="2:7" s="41" customFormat="1">
      <c r="B204" s="55"/>
      <c r="C204" s="42"/>
      <c r="D204" s="43"/>
      <c r="E204" s="44"/>
      <c r="F204" s="45"/>
      <c r="G204" s="56"/>
    </row>
    <row r="205" spans="2:7" s="41" customFormat="1">
      <c r="B205" s="55"/>
      <c r="C205" s="42"/>
      <c r="D205" s="43"/>
      <c r="E205" s="44"/>
      <c r="F205" s="45"/>
      <c r="G205" s="56"/>
    </row>
    <row r="206" spans="2:7" s="41" customFormat="1">
      <c r="B206" s="55"/>
      <c r="C206" s="42"/>
      <c r="D206" s="43"/>
      <c r="E206" s="44"/>
      <c r="F206" s="45"/>
      <c r="G206" s="56"/>
    </row>
    <row r="207" spans="2:7" s="41" customFormat="1">
      <c r="B207" s="55"/>
      <c r="C207" s="42"/>
      <c r="D207" s="43"/>
      <c r="E207" s="44"/>
      <c r="F207" s="45"/>
      <c r="G207" s="56"/>
    </row>
    <row r="208" spans="2:7" s="41" customFormat="1">
      <c r="B208" s="55"/>
      <c r="C208" s="42"/>
      <c r="D208" s="43"/>
      <c r="E208" s="44"/>
      <c r="F208" s="45"/>
      <c r="G208" s="56"/>
    </row>
    <row r="209" spans="2:7" s="41" customFormat="1">
      <c r="B209" s="55"/>
      <c r="C209" s="42"/>
      <c r="D209" s="43"/>
      <c r="E209" s="44"/>
      <c r="F209" s="45"/>
      <c r="G209" s="56"/>
    </row>
    <row r="210" spans="2:7" s="41" customFormat="1">
      <c r="B210" s="55"/>
      <c r="C210" s="42"/>
      <c r="D210" s="43"/>
      <c r="E210" s="44"/>
      <c r="F210" s="45"/>
      <c r="G210" s="56"/>
    </row>
    <row r="211" spans="2:7" s="41" customFormat="1">
      <c r="B211" s="55"/>
      <c r="C211" s="42"/>
      <c r="D211" s="43"/>
      <c r="E211" s="44"/>
      <c r="F211" s="45"/>
      <c r="G211" s="56"/>
    </row>
    <row r="212" spans="2:7" s="41" customFormat="1">
      <c r="B212" s="55"/>
      <c r="C212" s="42"/>
      <c r="D212" s="43"/>
      <c r="E212" s="44"/>
      <c r="F212" s="45"/>
      <c r="G212" s="56"/>
    </row>
    <row r="213" spans="2:7" s="41" customFormat="1">
      <c r="B213" s="55"/>
      <c r="C213" s="42"/>
      <c r="D213" s="43"/>
      <c r="E213" s="44"/>
      <c r="F213" s="45"/>
      <c r="G213" s="56"/>
    </row>
    <row r="214" spans="2:7" s="41" customFormat="1">
      <c r="B214" s="55"/>
      <c r="C214" s="42"/>
      <c r="D214" s="43"/>
      <c r="E214" s="44"/>
      <c r="F214" s="45"/>
      <c r="G214" s="56"/>
    </row>
    <row r="215" spans="2:7" s="41" customFormat="1">
      <c r="B215" s="55"/>
      <c r="C215" s="42"/>
      <c r="D215" s="43"/>
      <c r="E215" s="44"/>
      <c r="F215" s="45"/>
      <c r="G215" s="56"/>
    </row>
    <row r="216" spans="2:7" s="41" customFormat="1">
      <c r="B216" s="55"/>
      <c r="C216" s="42"/>
      <c r="D216" s="43"/>
      <c r="E216" s="44"/>
      <c r="F216" s="45"/>
      <c r="G216" s="56"/>
    </row>
    <row r="217" spans="2:7" s="41" customFormat="1">
      <c r="B217" s="55"/>
      <c r="C217" s="42"/>
      <c r="D217" s="43"/>
      <c r="E217" s="44"/>
      <c r="F217" s="45"/>
      <c r="G217" s="56"/>
    </row>
    <row r="218" spans="2:7" s="41" customFormat="1">
      <c r="B218" s="55"/>
      <c r="C218" s="42"/>
      <c r="D218" s="43"/>
      <c r="E218" s="44"/>
      <c r="F218" s="45"/>
      <c r="G218" s="56"/>
    </row>
    <row r="219" spans="2:7" s="41" customFormat="1">
      <c r="B219" s="55"/>
      <c r="C219" s="42"/>
      <c r="D219" s="43"/>
      <c r="E219" s="44"/>
      <c r="F219" s="45"/>
      <c r="G219" s="56"/>
    </row>
    <row r="220" spans="2:7" s="41" customFormat="1">
      <c r="B220" s="55"/>
      <c r="C220" s="42"/>
      <c r="D220" s="43"/>
      <c r="E220" s="44"/>
      <c r="F220" s="45"/>
      <c r="G220" s="56"/>
    </row>
    <row r="221" spans="2:7" s="41" customFormat="1">
      <c r="B221" s="55"/>
      <c r="C221" s="42"/>
      <c r="D221" s="43"/>
      <c r="E221" s="44"/>
      <c r="F221" s="45"/>
      <c r="G221" s="56"/>
    </row>
    <row r="222" spans="2:7" s="41" customFormat="1">
      <c r="B222" s="55"/>
      <c r="C222" s="42"/>
      <c r="D222" s="43"/>
      <c r="E222" s="44"/>
      <c r="F222" s="45"/>
      <c r="G222" s="56"/>
    </row>
    <row r="223" spans="2:7" s="41" customFormat="1">
      <c r="B223" s="55"/>
      <c r="C223" s="42"/>
      <c r="D223" s="43"/>
      <c r="E223" s="44"/>
      <c r="F223" s="45"/>
      <c r="G223" s="56"/>
    </row>
    <row r="224" spans="2:7" s="41" customFormat="1">
      <c r="B224" s="55"/>
      <c r="C224" s="42"/>
      <c r="D224" s="43"/>
      <c r="E224" s="44"/>
      <c r="F224" s="45"/>
      <c r="G224" s="56"/>
    </row>
    <row r="225" spans="2:7" s="41" customFormat="1">
      <c r="B225" s="55"/>
      <c r="C225" s="42"/>
      <c r="D225" s="43"/>
      <c r="E225" s="44"/>
      <c r="F225" s="45"/>
      <c r="G225" s="56"/>
    </row>
    <row r="226" spans="2:7" s="41" customFormat="1">
      <c r="B226" s="55"/>
      <c r="C226" s="42"/>
      <c r="D226" s="43"/>
      <c r="E226" s="44"/>
      <c r="F226" s="45"/>
      <c r="G226" s="56"/>
    </row>
    <row r="227" spans="2:7" s="41" customFormat="1">
      <c r="B227" s="55"/>
      <c r="C227" s="42"/>
      <c r="D227" s="43"/>
      <c r="E227" s="44"/>
      <c r="F227" s="45"/>
      <c r="G227" s="56"/>
    </row>
    <row r="228" spans="2:7" s="41" customFormat="1">
      <c r="B228" s="55"/>
      <c r="C228" s="42"/>
      <c r="D228" s="43"/>
      <c r="E228" s="44"/>
      <c r="F228" s="45"/>
      <c r="G228" s="56"/>
    </row>
    <row r="229" spans="2:7" s="41" customFormat="1">
      <c r="B229" s="55"/>
      <c r="C229" s="42"/>
      <c r="D229" s="43"/>
      <c r="E229" s="44"/>
      <c r="F229" s="45"/>
      <c r="G229" s="56"/>
    </row>
    <row r="230" spans="2:7" s="41" customFormat="1">
      <c r="B230" s="55"/>
      <c r="C230" s="42"/>
      <c r="D230" s="43"/>
      <c r="E230" s="44"/>
      <c r="F230" s="45"/>
      <c r="G230" s="56"/>
    </row>
    <row r="231" spans="2:7" s="41" customFormat="1">
      <c r="B231" s="55"/>
      <c r="C231" s="42"/>
      <c r="D231" s="43"/>
      <c r="E231" s="44"/>
      <c r="F231" s="45"/>
      <c r="G231" s="56"/>
    </row>
    <row r="232" spans="2:7" s="41" customFormat="1">
      <c r="B232" s="55"/>
      <c r="C232" s="42"/>
      <c r="D232" s="43"/>
      <c r="E232" s="44"/>
      <c r="F232" s="45"/>
      <c r="G232" s="56"/>
    </row>
    <row r="233" spans="2:7" s="41" customFormat="1">
      <c r="B233" s="55"/>
      <c r="C233" s="42"/>
      <c r="D233" s="43"/>
      <c r="E233" s="44"/>
      <c r="F233" s="45"/>
      <c r="G233" s="56"/>
    </row>
    <row r="234" spans="2:7" s="41" customFormat="1">
      <c r="B234" s="55"/>
      <c r="C234" s="42"/>
      <c r="D234" s="43"/>
      <c r="E234" s="44"/>
      <c r="F234" s="45"/>
      <c r="G234" s="56"/>
    </row>
    <row r="235" spans="2:7" s="41" customFormat="1">
      <c r="B235" s="55"/>
      <c r="C235" s="42"/>
      <c r="D235" s="43"/>
      <c r="E235" s="44"/>
      <c r="F235" s="45"/>
      <c r="G235" s="56"/>
    </row>
    <row r="236" spans="2:7" s="41" customFormat="1">
      <c r="B236" s="55"/>
      <c r="C236" s="42"/>
      <c r="D236" s="43"/>
      <c r="E236" s="44"/>
      <c r="F236" s="45"/>
      <c r="G236" s="56"/>
    </row>
    <row r="237" spans="2:7" s="41" customFormat="1">
      <c r="B237" s="55"/>
      <c r="C237" s="42"/>
      <c r="D237" s="43"/>
      <c r="E237" s="44"/>
      <c r="F237" s="45"/>
      <c r="G237" s="56"/>
    </row>
    <row r="238" spans="2:7" s="41" customFormat="1">
      <c r="B238" s="55"/>
      <c r="C238" s="42"/>
      <c r="D238" s="43"/>
      <c r="E238" s="44"/>
      <c r="F238" s="45"/>
      <c r="G238" s="56"/>
    </row>
    <row r="239" spans="2:7" s="41" customFormat="1">
      <c r="B239" s="55"/>
      <c r="C239" s="42"/>
      <c r="D239" s="43"/>
      <c r="E239" s="44"/>
      <c r="F239" s="45"/>
      <c r="G239" s="56"/>
    </row>
    <row r="240" spans="2:7" s="41" customFormat="1">
      <c r="B240" s="55"/>
      <c r="C240" s="42"/>
      <c r="D240" s="43"/>
      <c r="E240" s="44"/>
      <c r="F240" s="45"/>
      <c r="G240" s="56"/>
    </row>
    <row r="241" spans="2:7" s="41" customFormat="1">
      <c r="B241" s="55"/>
      <c r="C241" s="42"/>
      <c r="D241" s="43"/>
      <c r="E241" s="44"/>
      <c r="F241" s="45"/>
      <c r="G241" s="56"/>
    </row>
    <row r="242" spans="2:7" s="41" customFormat="1">
      <c r="B242" s="55"/>
      <c r="C242" s="42"/>
      <c r="D242" s="43"/>
      <c r="E242" s="44"/>
      <c r="F242" s="45"/>
      <c r="G242" s="56"/>
    </row>
    <row r="243" spans="2:7" s="41" customFormat="1">
      <c r="B243" s="55"/>
      <c r="C243" s="42"/>
      <c r="D243" s="43"/>
      <c r="E243" s="44"/>
      <c r="F243" s="45"/>
      <c r="G243" s="56"/>
    </row>
    <row r="244" spans="2:7" s="41" customFormat="1">
      <c r="B244" s="55"/>
      <c r="C244" s="42"/>
      <c r="D244" s="43"/>
      <c r="E244" s="44"/>
      <c r="F244" s="45"/>
      <c r="G244" s="56"/>
    </row>
    <row r="245" spans="2:7" s="41" customFormat="1">
      <c r="B245" s="55"/>
      <c r="C245" s="42"/>
      <c r="D245" s="43"/>
      <c r="E245" s="44"/>
      <c r="F245" s="45"/>
      <c r="G245" s="56"/>
    </row>
    <row r="246" spans="2:7" s="41" customFormat="1">
      <c r="B246" s="55"/>
      <c r="C246" s="42"/>
      <c r="D246" s="43"/>
      <c r="E246" s="44"/>
      <c r="F246" s="45"/>
      <c r="G246" s="56"/>
    </row>
    <row r="247" spans="2:7" s="41" customFormat="1">
      <c r="B247" s="55"/>
      <c r="C247" s="42"/>
      <c r="D247" s="43"/>
      <c r="E247" s="44"/>
      <c r="F247" s="45"/>
      <c r="G247" s="56"/>
    </row>
    <row r="248" spans="2:7" s="41" customFormat="1">
      <c r="B248" s="55"/>
      <c r="C248" s="42"/>
      <c r="D248" s="43"/>
      <c r="E248" s="44"/>
      <c r="F248" s="45"/>
      <c r="G248" s="56"/>
    </row>
    <row r="249" spans="2:7" s="41" customFormat="1">
      <c r="B249" s="55"/>
      <c r="C249" s="42"/>
      <c r="D249" s="43"/>
      <c r="E249" s="44"/>
      <c r="F249" s="45"/>
      <c r="G249" s="56"/>
    </row>
    <row r="250" spans="2:7" s="41" customFormat="1">
      <c r="B250" s="55"/>
      <c r="C250" s="42"/>
      <c r="D250" s="43"/>
      <c r="E250" s="44"/>
      <c r="F250" s="45"/>
      <c r="G250" s="56"/>
    </row>
    <row r="251" spans="2:7" s="41" customFormat="1">
      <c r="B251" s="55"/>
      <c r="C251" s="42"/>
      <c r="D251" s="43"/>
      <c r="E251" s="44"/>
      <c r="F251" s="45"/>
      <c r="G251" s="56"/>
    </row>
    <row r="252" spans="2:7" s="41" customFormat="1">
      <c r="B252" s="55"/>
      <c r="C252" s="42"/>
      <c r="D252" s="43"/>
      <c r="E252" s="44"/>
      <c r="F252" s="45"/>
      <c r="G252" s="56"/>
    </row>
    <row r="253" spans="2:7" s="41" customFormat="1">
      <c r="B253" s="55"/>
      <c r="C253" s="42"/>
      <c r="D253" s="43"/>
      <c r="E253" s="44"/>
      <c r="F253" s="45"/>
      <c r="G253" s="56"/>
    </row>
    <row r="254" spans="2:7" s="41" customFormat="1">
      <c r="B254" s="55"/>
      <c r="C254" s="42"/>
      <c r="D254" s="43"/>
      <c r="E254" s="44"/>
      <c r="F254" s="45"/>
      <c r="G254" s="56"/>
    </row>
    <row r="255" spans="2:7" s="41" customFormat="1">
      <c r="B255" s="55"/>
      <c r="C255" s="42"/>
      <c r="D255" s="43"/>
      <c r="E255" s="44"/>
      <c r="F255" s="45"/>
      <c r="G255" s="56"/>
    </row>
    <row r="256" spans="2:7" s="41" customFormat="1">
      <c r="B256" s="55"/>
      <c r="C256" s="42"/>
      <c r="D256" s="43"/>
      <c r="E256" s="44"/>
      <c r="F256" s="45"/>
      <c r="G256" s="56"/>
    </row>
    <row r="257" spans="2:7" s="41" customFormat="1">
      <c r="B257" s="55"/>
      <c r="C257" s="42"/>
      <c r="D257" s="43"/>
      <c r="E257" s="44"/>
      <c r="F257" s="45"/>
      <c r="G257" s="56"/>
    </row>
    <row r="258" spans="2:7" s="41" customFormat="1">
      <c r="B258" s="55"/>
      <c r="C258" s="42"/>
      <c r="D258" s="43"/>
      <c r="E258" s="44"/>
      <c r="F258" s="45"/>
      <c r="G258" s="56"/>
    </row>
    <row r="259" spans="2:7" s="41" customFormat="1">
      <c r="B259" s="55"/>
      <c r="C259" s="42"/>
      <c r="D259" s="43"/>
      <c r="E259" s="44"/>
      <c r="F259" s="45"/>
      <c r="G259" s="56"/>
    </row>
    <row r="260" spans="2:7" s="41" customFormat="1">
      <c r="B260" s="55"/>
      <c r="C260" s="42"/>
      <c r="D260" s="43"/>
      <c r="E260" s="44"/>
      <c r="F260" s="45"/>
      <c r="G260" s="56"/>
    </row>
    <row r="261" spans="2:7" s="41" customFormat="1">
      <c r="B261" s="55"/>
      <c r="C261" s="42"/>
      <c r="D261" s="43"/>
      <c r="E261" s="44"/>
      <c r="F261" s="45"/>
      <c r="G261" s="56"/>
    </row>
    <row r="262" spans="2:7" s="41" customFormat="1">
      <c r="B262" s="55"/>
      <c r="C262" s="42"/>
      <c r="D262" s="43"/>
      <c r="E262" s="44"/>
      <c r="F262" s="45"/>
      <c r="G262" s="56"/>
    </row>
    <row r="263" spans="2:7" s="41" customFormat="1">
      <c r="B263" s="55"/>
      <c r="C263" s="42"/>
      <c r="D263" s="43"/>
      <c r="E263" s="44"/>
      <c r="F263" s="45"/>
      <c r="G263" s="56"/>
    </row>
    <row r="264" spans="2:7" s="41" customFormat="1">
      <c r="B264" s="55"/>
      <c r="C264" s="42"/>
      <c r="D264" s="43"/>
      <c r="E264" s="44"/>
      <c r="F264" s="45"/>
      <c r="G264" s="56"/>
    </row>
    <row r="265" spans="2:7" s="41" customFormat="1">
      <c r="B265" s="55"/>
      <c r="C265" s="42"/>
      <c r="D265" s="43"/>
      <c r="E265" s="44"/>
      <c r="F265" s="45"/>
      <c r="G265" s="56"/>
    </row>
    <row r="266" spans="2:7" s="41" customFormat="1">
      <c r="B266" s="55"/>
      <c r="C266" s="42"/>
      <c r="D266" s="43"/>
      <c r="E266" s="44"/>
      <c r="F266" s="45"/>
      <c r="G266" s="56"/>
    </row>
    <row r="267" spans="2:7" s="41" customFormat="1">
      <c r="B267" s="55"/>
      <c r="C267" s="42"/>
      <c r="D267" s="43"/>
      <c r="E267" s="44"/>
      <c r="F267" s="45"/>
      <c r="G267" s="56"/>
    </row>
    <row r="268" spans="2:7" s="41" customFormat="1">
      <c r="B268" s="55"/>
      <c r="C268" s="42"/>
      <c r="D268" s="43"/>
      <c r="E268" s="44"/>
      <c r="F268" s="45"/>
      <c r="G268" s="56"/>
    </row>
    <row r="269" spans="2:7" s="41" customFormat="1">
      <c r="B269" s="55"/>
      <c r="C269" s="42"/>
      <c r="D269" s="43"/>
      <c r="E269" s="44"/>
      <c r="F269" s="45"/>
      <c r="G269" s="56"/>
    </row>
    <row r="270" spans="2:7" s="41" customFormat="1">
      <c r="B270" s="55"/>
      <c r="C270" s="42"/>
      <c r="D270" s="43"/>
      <c r="E270" s="44"/>
      <c r="F270" s="45"/>
      <c r="G270" s="56"/>
    </row>
    <row r="271" spans="2:7" s="41" customFormat="1">
      <c r="B271" s="55"/>
      <c r="C271" s="42"/>
      <c r="D271" s="43"/>
      <c r="E271" s="44"/>
      <c r="F271" s="45"/>
      <c r="G271" s="56"/>
    </row>
    <row r="272" spans="2:7" s="41" customFormat="1">
      <c r="B272" s="55"/>
      <c r="C272" s="42"/>
      <c r="D272" s="43"/>
      <c r="E272" s="44"/>
      <c r="F272" s="45"/>
      <c r="G272" s="56"/>
    </row>
    <row r="273" spans="2:7" s="41" customFormat="1">
      <c r="B273" s="55"/>
      <c r="C273" s="42"/>
      <c r="D273" s="43"/>
      <c r="E273" s="44"/>
      <c r="F273" s="45"/>
      <c r="G273" s="56"/>
    </row>
    <row r="274" spans="2:7" s="41" customFormat="1">
      <c r="B274" s="55"/>
      <c r="C274" s="42"/>
      <c r="D274" s="43"/>
      <c r="E274" s="44"/>
      <c r="F274" s="45"/>
      <c r="G274" s="56"/>
    </row>
    <row r="275" spans="2:7" s="41" customFormat="1">
      <c r="B275" s="55"/>
      <c r="C275" s="42"/>
      <c r="D275" s="43"/>
      <c r="E275" s="44"/>
      <c r="F275" s="45"/>
      <c r="G275" s="56"/>
    </row>
    <row r="276" spans="2:7" s="41" customFormat="1">
      <c r="B276" s="55"/>
      <c r="C276" s="42"/>
      <c r="D276" s="43"/>
      <c r="E276" s="44"/>
      <c r="F276" s="45"/>
      <c r="G276" s="56"/>
    </row>
    <row r="277" spans="2:7" s="41" customFormat="1">
      <c r="B277" s="55"/>
      <c r="C277" s="42"/>
      <c r="D277" s="43"/>
      <c r="E277" s="44"/>
      <c r="F277" s="45"/>
      <c r="G277" s="56"/>
    </row>
    <row r="278" spans="2:7" s="41" customFormat="1">
      <c r="B278" s="55"/>
      <c r="C278" s="42"/>
      <c r="D278" s="43"/>
      <c r="E278" s="44"/>
      <c r="F278" s="45"/>
      <c r="G278" s="56"/>
    </row>
    <row r="279" spans="2:7" s="41" customFormat="1">
      <c r="B279" s="55"/>
      <c r="C279" s="42"/>
      <c r="D279" s="43"/>
      <c r="E279" s="44"/>
      <c r="F279" s="45"/>
      <c r="G279" s="56"/>
    </row>
    <row r="280" spans="2:7" s="41" customFormat="1">
      <c r="B280" s="55"/>
      <c r="C280" s="42"/>
      <c r="D280" s="43"/>
      <c r="E280" s="44"/>
      <c r="F280" s="45"/>
      <c r="G280" s="56"/>
    </row>
    <row r="281" spans="2:7" s="41" customFormat="1">
      <c r="B281" s="55"/>
      <c r="C281" s="42"/>
      <c r="D281" s="43"/>
      <c r="E281" s="44"/>
      <c r="F281" s="45"/>
      <c r="G281" s="56"/>
    </row>
    <row r="282" spans="2:7" s="41" customFormat="1">
      <c r="B282" s="55"/>
      <c r="C282" s="42"/>
      <c r="D282" s="43"/>
      <c r="E282" s="44"/>
      <c r="F282" s="45"/>
      <c r="G282" s="56"/>
    </row>
    <row r="283" spans="2:7" s="41" customFormat="1">
      <c r="B283" s="55"/>
      <c r="C283" s="42"/>
      <c r="D283" s="43"/>
      <c r="E283" s="44"/>
      <c r="F283" s="45"/>
      <c r="G283" s="56"/>
    </row>
    <row r="284" spans="2:7" s="41" customFormat="1">
      <c r="B284" s="55"/>
      <c r="C284" s="42"/>
      <c r="D284" s="43"/>
      <c r="E284" s="44"/>
      <c r="F284" s="45"/>
      <c r="G284" s="56"/>
    </row>
    <row r="285" spans="2:7" s="41" customFormat="1">
      <c r="B285" s="55"/>
      <c r="C285" s="42"/>
      <c r="D285" s="43"/>
      <c r="E285" s="44"/>
      <c r="F285" s="45"/>
      <c r="G285" s="56"/>
    </row>
    <row r="286" spans="2:7" s="41" customFormat="1">
      <c r="B286" s="55"/>
      <c r="C286" s="42"/>
      <c r="D286" s="43"/>
      <c r="E286" s="44"/>
      <c r="F286" s="45"/>
      <c r="G286" s="56"/>
    </row>
    <row r="287" spans="2:7" s="41" customFormat="1">
      <c r="B287" s="55"/>
      <c r="C287" s="42"/>
      <c r="D287" s="43"/>
      <c r="E287" s="44"/>
      <c r="F287" s="45"/>
      <c r="G287" s="56"/>
    </row>
    <row r="288" spans="2:7" s="41" customFormat="1">
      <c r="B288" s="55"/>
      <c r="C288" s="42"/>
      <c r="D288" s="43"/>
      <c r="E288" s="44"/>
      <c r="F288" s="45"/>
      <c r="G288" s="56"/>
    </row>
    <row r="289" spans="2:7" s="41" customFormat="1">
      <c r="B289" s="55"/>
      <c r="C289" s="42"/>
      <c r="D289" s="43"/>
      <c r="E289" s="44"/>
      <c r="F289" s="45"/>
      <c r="G289" s="56"/>
    </row>
    <row r="290" spans="2:7" s="41" customFormat="1">
      <c r="B290" s="55"/>
      <c r="C290" s="42"/>
      <c r="D290" s="43"/>
      <c r="E290" s="44"/>
      <c r="F290" s="45"/>
      <c r="G290" s="56"/>
    </row>
    <row r="291" spans="2:7" s="41" customFormat="1">
      <c r="B291" s="55"/>
      <c r="C291" s="42"/>
      <c r="D291" s="43"/>
      <c r="E291" s="44"/>
      <c r="F291" s="45"/>
      <c r="G291" s="56"/>
    </row>
    <row r="292" spans="2:7" s="41" customFormat="1">
      <c r="B292" s="55"/>
      <c r="C292" s="42"/>
      <c r="D292" s="43"/>
      <c r="E292" s="44"/>
      <c r="F292" s="45"/>
      <c r="G292" s="56"/>
    </row>
    <row r="293" spans="2:7" s="41" customFormat="1">
      <c r="B293" s="55"/>
      <c r="C293" s="42"/>
      <c r="D293" s="43"/>
      <c r="E293" s="44"/>
      <c r="F293" s="45"/>
      <c r="G293" s="56"/>
    </row>
    <row r="294" spans="2:7" s="41" customFormat="1">
      <c r="B294" s="55"/>
      <c r="C294" s="42"/>
      <c r="D294" s="43"/>
      <c r="E294" s="44"/>
      <c r="F294" s="45"/>
      <c r="G294" s="56"/>
    </row>
    <row r="295" spans="2:7" s="41" customFormat="1">
      <c r="B295" s="55"/>
      <c r="C295" s="42"/>
      <c r="D295" s="43"/>
      <c r="E295" s="44"/>
      <c r="F295" s="45"/>
      <c r="G295" s="56"/>
    </row>
    <row r="296" spans="2:7" s="41" customFormat="1">
      <c r="B296" s="55"/>
      <c r="C296" s="42"/>
      <c r="D296" s="43"/>
      <c r="E296" s="44"/>
      <c r="F296" s="45"/>
      <c r="G296" s="56"/>
    </row>
    <row r="297" spans="2:7" s="41" customFormat="1">
      <c r="B297" s="55"/>
      <c r="C297" s="42"/>
      <c r="D297" s="43"/>
      <c r="E297" s="44"/>
      <c r="F297" s="45"/>
      <c r="G297" s="56"/>
    </row>
    <row r="298" spans="2:7" s="41" customFormat="1">
      <c r="B298" s="55"/>
      <c r="C298" s="42"/>
      <c r="D298" s="43"/>
      <c r="E298" s="44"/>
      <c r="F298" s="45"/>
      <c r="G298" s="56"/>
    </row>
    <row r="299" spans="2:7" s="41" customFormat="1">
      <c r="B299" s="55"/>
      <c r="C299" s="42"/>
      <c r="D299" s="43"/>
      <c r="E299" s="44"/>
      <c r="F299" s="45"/>
      <c r="G299" s="56"/>
    </row>
    <row r="300" spans="2:7" s="41" customFormat="1">
      <c r="B300" s="55"/>
      <c r="C300" s="42"/>
      <c r="D300" s="43"/>
      <c r="E300" s="44"/>
      <c r="F300" s="45"/>
      <c r="G300" s="56"/>
    </row>
    <row r="301" spans="2:7" s="41" customFormat="1">
      <c r="B301" s="55"/>
      <c r="C301" s="42"/>
      <c r="D301" s="43"/>
      <c r="E301" s="44"/>
      <c r="F301" s="45"/>
      <c r="G301" s="56"/>
    </row>
  </sheetData>
  <sheetProtection algorithmName="SHA-512" hashValue="qXl2RNEXTCfYvtbcvdW9JYSmNxyVxyazbgVnCR0+HPIPoMjPvgX/VKbNfQepJlLU/c2vvf/uuBiD7R5RvTItfg==" saltValue="VQXO0dH863nmEUBlU72+Xw==" spinCount="100000" sheet="1" objects="1" scenarios="1" selectLockedCells="1"/>
  <mergeCells count="33">
    <mergeCell ref="E113:G113"/>
    <mergeCell ref="E122:G122"/>
    <mergeCell ref="C111:H111"/>
    <mergeCell ref="B111:B118"/>
    <mergeCell ref="B120:B126"/>
    <mergeCell ref="C120:H120"/>
    <mergeCell ref="E98:G98"/>
    <mergeCell ref="E105:G105"/>
    <mergeCell ref="C44:H44"/>
    <mergeCell ref="B44:B57"/>
    <mergeCell ref="C59:H59"/>
    <mergeCell ref="B59:B109"/>
    <mergeCell ref="E52:G52"/>
    <mergeCell ref="E61:G61"/>
    <mergeCell ref="E74:G74"/>
    <mergeCell ref="E87:G87"/>
    <mergeCell ref="E93:G93"/>
    <mergeCell ref="E34:G34"/>
    <mergeCell ref="E39:G39"/>
    <mergeCell ref="C20:H20"/>
    <mergeCell ref="B20:B42"/>
    <mergeCell ref="E46:G46"/>
    <mergeCell ref="B1:H1"/>
    <mergeCell ref="B3:B18"/>
    <mergeCell ref="E22:G22"/>
    <mergeCell ref="E26:G26"/>
    <mergeCell ref="E30:G30"/>
    <mergeCell ref="B2:G2"/>
    <mergeCell ref="E5:G5"/>
    <mergeCell ref="E10:G10"/>
    <mergeCell ref="E14:G14"/>
    <mergeCell ref="C3:H3"/>
    <mergeCell ref="H4:H1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8"/>
  <dimension ref="B1:V17"/>
  <sheetViews>
    <sheetView zoomScale="65" zoomScaleNormal="65" workbookViewId="0">
      <selection activeCell="C6" sqref="C6:D6"/>
    </sheetView>
  </sheetViews>
  <sheetFormatPr baseColWidth="10" defaultColWidth="11.42578125" defaultRowHeight="15"/>
  <cols>
    <col min="1" max="1" width="3.7109375" style="12" customWidth="1"/>
    <col min="2" max="2" width="2.7109375" style="92" customWidth="1"/>
    <col min="3" max="21" width="10.7109375" style="92" customWidth="1"/>
    <col min="22" max="22" width="2.7109375" style="12" customWidth="1"/>
    <col min="23" max="16384" width="11.42578125" style="12"/>
  </cols>
  <sheetData>
    <row r="1" spans="2:22" s="41" customFormat="1" ht="15.75" thickBot="1">
      <c r="B1" s="120"/>
      <c r="C1" s="120"/>
      <c r="D1" s="120"/>
      <c r="E1" s="120"/>
      <c r="F1" s="120"/>
      <c r="G1" s="120"/>
      <c r="H1" s="120"/>
      <c r="I1" s="120"/>
      <c r="J1" s="120"/>
      <c r="K1" s="120"/>
      <c r="L1" s="120"/>
      <c r="M1" s="120"/>
      <c r="N1" s="120"/>
      <c r="O1" s="120"/>
      <c r="P1" s="120"/>
      <c r="Q1" s="120"/>
      <c r="R1" s="120"/>
      <c r="S1" s="120"/>
      <c r="T1" s="120"/>
      <c r="U1" s="120"/>
    </row>
    <row r="2" spans="2:22" s="41" customFormat="1" ht="9.9499999999999993" customHeight="1">
      <c r="B2" s="222"/>
      <c r="C2" s="223"/>
      <c r="D2" s="223"/>
      <c r="E2" s="223"/>
      <c r="F2" s="223"/>
      <c r="G2" s="223"/>
      <c r="H2" s="223"/>
      <c r="I2" s="223"/>
      <c r="J2" s="223"/>
      <c r="K2" s="223"/>
      <c r="L2" s="223"/>
      <c r="M2" s="223"/>
      <c r="N2" s="223"/>
      <c r="O2" s="223"/>
      <c r="P2" s="223"/>
      <c r="Q2" s="223"/>
      <c r="R2" s="223"/>
      <c r="S2" s="223"/>
      <c r="T2" s="223"/>
      <c r="U2" s="223"/>
      <c r="V2" s="224"/>
    </row>
    <row r="3" spans="2:22" s="331" customFormat="1" ht="24.75" customHeight="1">
      <c r="B3" s="229"/>
      <c r="C3" s="332" t="s">
        <v>532</v>
      </c>
      <c r="D3" s="230"/>
      <c r="E3" s="332" t="s">
        <v>533</v>
      </c>
      <c r="F3" s="230"/>
      <c r="G3" s="332" t="s">
        <v>534</v>
      </c>
      <c r="H3" s="230"/>
      <c r="I3" s="332" t="s">
        <v>535</v>
      </c>
      <c r="J3" s="230"/>
      <c r="K3" s="332" t="s">
        <v>536</v>
      </c>
      <c r="L3" s="329"/>
      <c r="M3" s="332" t="s">
        <v>537</v>
      </c>
      <c r="N3" s="329"/>
      <c r="O3" s="332" t="s">
        <v>538</v>
      </c>
      <c r="P3" s="329"/>
      <c r="Q3" s="332" t="s">
        <v>539</v>
      </c>
      <c r="R3" s="329"/>
      <c r="S3" s="332" t="s">
        <v>540</v>
      </c>
      <c r="T3" s="329"/>
      <c r="U3" s="332" t="s">
        <v>541</v>
      </c>
      <c r="V3" s="231"/>
    </row>
    <row r="4" spans="2:22" s="41" customFormat="1" ht="9.9499999999999993" customHeight="1" thickBot="1">
      <c r="B4" s="225"/>
      <c r="C4" s="330"/>
      <c r="D4" s="330"/>
      <c r="E4" s="227"/>
      <c r="F4" s="226"/>
      <c r="G4" s="227"/>
      <c r="H4" s="226"/>
      <c r="I4" s="227"/>
      <c r="J4" s="226"/>
      <c r="K4" s="227"/>
      <c r="L4" s="226"/>
      <c r="M4" s="227"/>
      <c r="N4" s="226"/>
      <c r="O4" s="227"/>
      <c r="P4" s="226"/>
      <c r="Q4" s="227"/>
      <c r="R4" s="226"/>
      <c r="S4" s="227"/>
      <c r="T4" s="226"/>
      <c r="U4" s="227"/>
      <c r="V4" s="228"/>
    </row>
    <row r="5" spans="2:22" ht="15" customHeight="1" thickBot="1"/>
    <row r="6" spans="2:22" s="218" customFormat="1" ht="30" customHeight="1" thickBot="1">
      <c r="B6" s="217"/>
      <c r="C6" s="705" t="s">
        <v>216</v>
      </c>
      <c r="D6" s="706"/>
      <c r="E6" s="217"/>
      <c r="F6" s="409" t="str">
        <f>VLOOKUP(C6,TAB_COMPETENCES,2,FALSE)</f>
        <v>CONNAITRE LES ELEVES ET LES PROCESSUS D'APPRENTISSAGE</v>
      </c>
      <c r="G6" s="410"/>
      <c r="H6" s="410"/>
      <c r="I6" s="410"/>
      <c r="J6" s="410"/>
      <c r="K6" s="410"/>
      <c r="L6" s="410"/>
      <c r="M6" s="410"/>
      <c r="N6" s="410"/>
      <c r="O6" s="410"/>
      <c r="P6" s="410"/>
      <c r="Q6" s="410"/>
      <c r="R6" s="410"/>
      <c r="S6" s="410"/>
      <c r="T6" s="410"/>
      <c r="U6" s="411"/>
    </row>
    <row r="7" spans="2:22" s="52" customFormat="1" ht="15" customHeight="1" thickBot="1">
      <c r="B7" s="110"/>
      <c r="C7" s="110"/>
      <c r="D7" s="111"/>
      <c r="E7" s="111"/>
      <c r="F7" s="112"/>
      <c r="G7" s="112"/>
      <c r="H7" s="112"/>
      <c r="I7" s="112"/>
      <c r="J7" s="112"/>
      <c r="K7" s="112"/>
      <c r="L7" s="112"/>
      <c r="M7" s="112"/>
      <c r="N7" s="112"/>
      <c r="O7" s="112"/>
      <c r="P7" s="112"/>
      <c r="Q7" s="112"/>
      <c r="R7" s="112"/>
      <c r="S7" s="112"/>
      <c r="T7" s="112"/>
      <c r="U7" s="110"/>
    </row>
    <row r="8" spans="2:22" s="221" customFormat="1" ht="30" customHeight="1" thickBot="1">
      <c r="B8" s="219"/>
      <c r="C8" s="699" t="s">
        <v>549</v>
      </c>
      <c r="D8" s="700"/>
      <c r="E8" s="700"/>
      <c r="F8" s="700"/>
      <c r="G8" s="700"/>
      <c r="H8" s="700"/>
      <c r="I8" s="700"/>
      <c r="J8" s="700"/>
      <c r="K8" s="701"/>
      <c r="L8" s="220"/>
      <c r="M8" s="699" t="s">
        <v>550</v>
      </c>
      <c r="N8" s="700"/>
      <c r="O8" s="700"/>
      <c r="P8" s="700"/>
      <c r="Q8" s="700"/>
      <c r="R8" s="700"/>
      <c r="S8" s="700"/>
      <c r="T8" s="700"/>
      <c r="U8" s="701"/>
    </row>
    <row r="9" spans="2:22" s="52" customFormat="1" ht="15" customHeight="1" thickBot="1">
      <c r="B9" s="110"/>
      <c r="C9" s="110"/>
      <c r="D9" s="111"/>
      <c r="E9" s="111"/>
      <c r="F9" s="112"/>
      <c r="G9" s="112"/>
      <c r="H9" s="112"/>
      <c r="I9" s="112"/>
      <c r="J9" s="112"/>
      <c r="K9" s="112"/>
      <c r="L9" s="112"/>
      <c r="M9" s="112"/>
      <c r="N9" s="112"/>
      <c r="O9" s="112"/>
      <c r="P9" s="112"/>
      <c r="Q9" s="112"/>
      <c r="R9" s="112"/>
      <c r="S9" s="112"/>
      <c r="T9" s="112"/>
      <c r="U9" s="110"/>
    </row>
    <row r="10" spans="2:22" s="216" customFormat="1" ht="50.1" customHeight="1">
      <c r="B10" s="215"/>
      <c r="C10" s="707" t="str">
        <f>IF(VLOOKUP($C$6,TAB_DES_NIV_1,4,FALSE)&lt;&gt;"",VLOOKUP($C$6,TAB_DES_NIV_1,4,FALSE),"")</f>
        <v>S’appuie sur ses connaissances pour ajuster son action.</v>
      </c>
      <c r="D10" s="708"/>
      <c r="E10" s="708"/>
      <c r="F10" s="708"/>
      <c r="G10" s="708"/>
      <c r="H10" s="708"/>
      <c r="I10" s="708"/>
      <c r="J10" s="708"/>
      <c r="K10" s="709"/>
      <c r="L10" s="333"/>
      <c r="M10" s="707" t="str">
        <f>IF(VLOOKUP($C$6,TAB_DES_NIV_2,4,FALSE)&lt;&gt;"",VLOOKUP($C$6,TAB_DES_NIV_2,4,FALSE),"")</f>
        <v>Recueille les diverses procédures mises en œuvre par les élèves, les analyses.</v>
      </c>
      <c r="N10" s="708"/>
      <c r="O10" s="708"/>
      <c r="P10" s="708"/>
      <c r="Q10" s="708"/>
      <c r="R10" s="708"/>
      <c r="S10" s="708"/>
      <c r="T10" s="708"/>
      <c r="U10" s="709"/>
    </row>
    <row r="11" spans="2:22" s="216" customFormat="1" ht="50.1" customHeight="1">
      <c r="B11" s="215"/>
      <c r="C11" s="702" t="str">
        <f>IF(VLOOKUP($C$6,TAB_DES_NIV_1,5,FALSE)&lt;&gt;"",VLOOKUP($C$6,TAB_DES_NIV_1,5,FALSE),"")</f>
        <v>Veille à leur faire verbaliser les démarches et les raisonnements.</v>
      </c>
      <c r="D11" s="703"/>
      <c r="E11" s="703"/>
      <c r="F11" s="703"/>
      <c r="G11" s="703"/>
      <c r="H11" s="703"/>
      <c r="I11" s="703"/>
      <c r="J11" s="703"/>
      <c r="K11" s="704"/>
      <c r="L11" s="333"/>
      <c r="M11" s="702" t="str">
        <f>IF(VLOOKUP($C$6,TAB_DES_NIV_2,5,FALSE)&lt;&gt;"",VLOOKUP($C$6,TAB_DES_NIV_2,5,FALSE),"")</f>
        <v/>
      </c>
      <c r="N11" s="703"/>
      <c r="O11" s="703"/>
      <c r="P11" s="703"/>
      <c r="Q11" s="703"/>
      <c r="R11" s="703"/>
      <c r="S11" s="703"/>
      <c r="T11" s="703"/>
      <c r="U11" s="704"/>
    </row>
    <row r="12" spans="2:22" s="216" customFormat="1" ht="50.1" customHeight="1">
      <c r="B12" s="215"/>
      <c r="C12" s="702" t="str">
        <f>IF(VLOOKUP($C$6,TAB_DES_NIV_1,6,FALSE)&lt;&gt;"",VLOOKUP($C$6,TAB_DES_NIV_1,6,FALSE),"")</f>
        <v/>
      </c>
      <c r="D12" s="703"/>
      <c r="E12" s="703"/>
      <c r="F12" s="703"/>
      <c r="G12" s="703"/>
      <c r="H12" s="703"/>
      <c r="I12" s="703"/>
      <c r="J12" s="703"/>
      <c r="K12" s="704"/>
      <c r="L12" s="333"/>
      <c r="M12" s="702" t="str">
        <f>IF(VLOOKUP($C$6,TAB_DES_NIV_2,6,FALSE)&lt;&gt;"",VLOOKUP($C$6,TAB_DES_NIV_2,6,FALSE),"")</f>
        <v/>
      </c>
      <c r="N12" s="703"/>
      <c r="O12" s="703"/>
      <c r="P12" s="703"/>
      <c r="Q12" s="703"/>
      <c r="R12" s="703"/>
      <c r="S12" s="703"/>
      <c r="T12" s="703"/>
      <c r="U12" s="704"/>
    </row>
    <row r="13" spans="2:22" s="216" customFormat="1" ht="50.1" customHeight="1">
      <c r="B13" s="215"/>
      <c r="C13" s="702" t="str">
        <f>IF(VLOOKUP($C$6,TAB_DES_NIV_1,7,FALSE)&lt;&gt;"",VLOOKUP($C$6,TAB_DES_NIV_1,7,FALSE),"")</f>
        <v/>
      </c>
      <c r="D13" s="703"/>
      <c r="E13" s="703"/>
      <c r="F13" s="703"/>
      <c r="G13" s="703"/>
      <c r="H13" s="703"/>
      <c r="I13" s="703"/>
      <c r="J13" s="703"/>
      <c r="K13" s="704"/>
      <c r="L13" s="333"/>
      <c r="M13" s="702" t="str">
        <f>IF(VLOOKUP($C$6,TAB_DES_NIV_2,7,FALSE)&lt;&gt;"",VLOOKUP($C$6,TAB_DES_NIV_2,7,FALSE),"")</f>
        <v/>
      </c>
      <c r="N13" s="703"/>
      <c r="O13" s="703"/>
      <c r="P13" s="703"/>
      <c r="Q13" s="703"/>
      <c r="R13" s="703"/>
      <c r="S13" s="703"/>
      <c r="T13" s="703"/>
      <c r="U13" s="704"/>
    </row>
    <row r="14" spans="2:22" s="216" customFormat="1" ht="50.1" customHeight="1">
      <c r="B14" s="215"/>
      <c r="C14" s="702" t="str">
        <f>IF(VLOOKUP($C$6,TAB_DES_NIV_1,8,FALSE)&lt;&gt;"",VLOOKUP($C$6,TAB_DES_NIV_1,8,FALSE),"")</f>
        <v/>
      </c>
      <c r="D14" s="703"/>
      <c r="E14" s="703"/>
      <c r="F14" s="703"/>
      <c r="G14" s="703"/>
      <c r="H14" s="703"/>
      <c r="I14" s="703"/>
      <c r="J14" s="703"/>
      <c r="K14" s="704"/>
      <c r="L14" s="333"/>
      <c r="M14" s="702" t="str">
        <f>IF(VLOOKUP($C$6,TAB_DES_NIV_2,8,FALSE)&lt;&gt;"",VLOOKUP($C$6,TAB_DES_NIV_2,8,FALSE),"")</f>
        <v/>
      </c>
      <c r="N14" s="703"/>
      <c r="O14" s="703"/>
      <c r="P14" s="703"/>
      <c r="Q14" s="703"/>
      <c r="R14" s="703"/>
      <c r="S14" s="703"/>
      <c r="T14" s="703"/>
      <c r="U14" s="704"/>
    </row>
    <row r="15" spans="2:22" s="216" customFormat="1" ht="50.1" customHeight="1" thickBot="1">
      <c r="B15" s="215"/>
      <c r="C15" s="696" t="str">
        <f>IF(VLOOKUP($C$6,TAB_DES_NIV_1,9,FALSE)&lt;&gt;"",VLOOKUP($C$6,TAB_DES_NIV_1,9,FALSE),"")</f>
        <v/>
      </c>
      <c r="D15" s="697"/>
      <c r="E15" s="697"/>
      <c r="F15" s="697"/>
      <c r="G15" s="697"/>
      <c r="H15" s="697"/>
      <c r="I15" s="697"/>
      <c r="J15" s="697"/>
      <c r="K15" s="698"/>
      <c r="L15" s="333"/>
      <c r="M15" s="696" t="str">
        <f>IF(VLOOKUP($C$6,TAB_DES_NIV_2,9,FALSE)&lt;&gt;"",VLOOKUP($C$6,TAB_DES_NIV_2,9,FALSE),"")</f>
        <v/>
      </c>
      <c r="N15" s="697"/>
      <c r="O15" s="697"/>
      <c r="P15" s="697"/>
      <c r="Q15" s="697"/>
      <c r="R15" s="697"/>
      <c r="S15" s="697"/>
      <c r="T15" s="697"/>
      <c r="U15" s="698"/>
    </row>
    <row r="16" spans="2:22" ht="15" customHeight="1" thickBot="1">
      <c r="C16" s="334"/>
      <c r="D16" s="334"/>
      <c r="E16" s="334"/>
      <c r="F16" s="334"/>
      <c r="G16" s="334"/>
      <c r="H16" s="334"/>
      <c r="I16" s="334"/>
      <c r="J16" s="334"/>
      <c r="K16" s="334"/>
      <c r="L16" s="334"/>
      <c r="M16" s="334"/>
      <c r="N16" s="334"/>
      <c r="O16" s="334"/>
      <c r="P16" s="334"/>
      <c r="Q16" s="334"/>
      <c r="R16" s="334"/>
      <c r="S16" s="334"/>
      <c r="T16" s="334"/>
      <c r="U16" s="334"/>
    </row>
    <row r="17" spans="2:21" s="233" customFormat="1" ht="177" customHeight="1" thickBot="1">
      <c r="B17" s="232"/>
      <c r="C17" s="693" t="str">
        <f>C10&amp;" // "&amp;C11&amp;" // "&amp;C12&amp;" // "&amp;C13&amp;" // "&amp;C14&amp;" // "&amp;C15</f>
        <v xml:space="preserve">S’appuie sur ses connaissances pour ajuster son action. // Veille à leur faire verbaliser les démarches et les raisonnements. //  //  //  // </v>
      </c>
      <c r="D17" s="694"/>
      <c r="E17" s="694"/>
      <c r="F17" s="694"/>
      <c r="G17" s="694"/>
      <c r="H17" s="694"/>
      <c r="I17" s="694"/>
      <c r="J17" s="694"/>
      <c r="K17" s="695"/>
      <c r="L17" s="335"/>
      <c r="M17" s="693" t="str">
        <f>M10&amp;" // "&amp;M11&amp;" // "&amp;M12&amp;" // "&amp;M13&amp;" // "&amp;M14&amp;" // "&amp;M15</f>
        <v xml:space="preserve">Recueille les diverses procédures mises en œuvre par les élèves, les analyses. //  //  //  //  // </v>
      </c>
      <c r="N17" s="694"/>
      <c r="O17" s="694"/>
      <c r="P17" s="694"/>
      <c r="Q17" s="694"/>
      <c r="R17" s="694"/>
      <c r="S17" s="694"/>
      <c r="T17" s="694"/>
      <c r="U17" s="695"/>
    </row>
  </sheetData>
  <sheetProtection algorithmName="SHA-512" hashValue="8IJBw9Xsly2fRTzzvQ5H7G9Me2ey/eAkrShov99eh13rCZCeKE2sqKNHyM14gxRwN7AFVctPuTxdxCrdbCikUA==" saltValue="uDXXov5iEVI381OQbgENBA==" spinCount="100000" sheet="1"/>
  <mergeCells count="18">
    <mergeCell ref="F6:U6"/>
    <mergeCell ref="C15:K15"/>
    <mergeCell ref="C12:K12"/>
    <mergeCell ref="C13:K13"/>
    <mergeCell ref="C14:K14"/>
    <mergeCell ref="M12:U12"/>
    <mergeCell ref="M13:U13"/>
    <mergeCell ref="M14:U14"/>
    <mergeCell ref="C6:D6"/>
    <mergeCell ref="C10:K10"/>
    <mergeCell ref="C11:K11"/>
    <mergeCell ref="M10:U10"/>
    <mergeCell ref="M11:U11"/>
    <mergeCell ref="C17:K17"/>
    <mergeCell ref="M17:U17"/>
    <mergeCell ref="M15:U15"/>
    <mergeCell ref="C8:K8"/>
    <mergeCell ref="M8:U8"/>
  </mergeCells>
  <dataValidations count="1">
    <dataValidation type="list" allowBlank="1" showInputMessage="1" showErrorMessage="1" sqref="C6" xr:uid="{00000000-0002-0000-1300-000000000000}">
      <formula1>LC_FOC</formula1>
    </dataValidation>
  </dataValidations>
  <hyperlinks>
    <hyperlink ref="C3" location="TA_1!A1" display="TA_1" xr:uid="{00000000-0004-0000-1300-000000000000}"/>
    <hyperlink ref="E3" location="TA_2!A1" display="TA_2" xr:uid="{00000000-0004-0000-1300-000001000000}"/>
    <hyperlink ref="G3" location="TA_3!A1" display="TA_3" xr:uid="{00000000-0004-0000-1300-000002000000}"/>
    <hyperlink ref="I3" location="TA_4!A1" display="TA_4" xr:uid="{00000000-0004-0000-1300-000003000000}"/>
    <hyperlink ref="K3" location="TA_5!A1" display="TA_5" xr:uid="{00000000-0004-0000-1300-000004000000}"/>
    <hyperlink ref="M3" location="TA_6!A1" display="TA_6" xr:uid="{00000000-0004-0000-1300-000005000000}"/>
    <hyperlink ref="O3" location="TA_7!A1" display="TA_7" xr:uid="{00000000-0004-0000-1300-000006000000}"/>
    <hyperlink ref="Q3" location="TA_8!A1" display="TA_8" xr:uid="{00000000-0004-0000-1300-000007000000}"/>
    <hyperlink ref="S3" location="TA_9!A1" display="TA_9" xr:uid="{00000000-0004-0000-1300-000008000000}"/>
    <hyperlink ref="U3" location="TA_10!A1" display="TA_10" xr:uid="{00000000-0004-0000-1300-000009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4"/>
  <dimension ref="A1:M69"/>
  <sheetViews>
    <sheetView topLeftCell="A34" workbookViewId="0">
      <selection activeCell="F59" sqref="F59:F61"/>
    </sheetView>
  </sheetViews>
  <sheetFormatPr baseColWidth="10" defaultRowHeight="15"/>
  <cols>
    <col min="1" max="1" width="25.5703125" customWidth="1"/>
    <col min="2" max="2" width="17.140625" customWidth="1"/>
    <col min="3" max="3" width="18.7109375" customWidth="1"/>
    <col min="4" max="4" width="14.28515625" customWidth="1"/>
    <col min="6" max="6" width="33.85546875" customWidth="1"/>
    <col min="9" max="11" width="34.140625" style="1" customWidth="1"/>
    <col min="12" max="12" width="31.140625" style="1" customWidth="1"/>
    <col min="13" max="13" width="57.7109375" customWidth="1"/>
  </cols>
  <sheetData>
    <row r="1" spans="1:13">
      <c r="A1" s="8" t="s">
        <v>274</v>
      </c>
      <c r="B1" s="29" t="s">
        <v>442</v>
      </c>
      <c r="C1" s="9" t="s">
        <v>275</v>
      </c>
      <c r="E1" s="26" t="s">
        <v>389</v>
      </c>
      <c r="F1" s="29" t="s">
        <v>398</v>
      </c>
    </row>
    <row r="2" spans="1:13" ht="51">
      <c r="A2" s="7" t="s">
        <v>472</v>
      </c>
      <c r="B2" s="12" t="s">
        <v>45</v>
      </c>
      <c r="C2" s="10" t="s">
        <v>1</v>
      </c>
      <c r="D2" t="s">
        <v>2</v>
      </c>
      <c r="E2" s="25" t="s">
        <v>27</v>
      </c>
      <c r="F2" s="29" t="s">
        <v>400</v>
      </c>
      <c r="H2" t="s">
        <v>3</v>
      </c>
      <c r="I2" s="1" t="s">
        <v>4</v>
      </c>
      <c r="M2" t="s">
        <v>5</v>
      </c>
    </row>
    <row r="3" spans="1:13" ht="38.25">
      <c r="A3" s="7" t="s">
        <v>473</v>
      </c>
      <c r="C3" s="10" t="s">
        <v>7</v>
      </c>
      <c r="D3" t="s">
        <v>8</v>
      </c>
      <c r="E3" s="25" t="s">
        <v>31</v>
      </c>
      <c r="F3" s="29" t="s">
        <v>399</v>
      </c>
      <c r="H3" t="s">
        <v>9</v>
      </c>
      <c r="I3" s="1" t="s">
        <v>10</v>
      </c>
      <c r="M3" t="s">
        <v>11</v>
      </c>
    </row>
    <row r="4" spans="1:13" ht="75">
      <c r="A4" s="7" t="s">
        <v>474</v>
      </c>
      <c r="C4" s="10" t="s">
        <v>12</v>
      </c>
      <c r="D4" t="s">
        <v>13</v>
      </c>
      <c r="E4" s="25" t="s">
        <v>35</v>
      </c>
      <c r="H4" t="s">
        <v>14</v>
      </c>
      <c r="I4" s="1" t="s">
        <v>15</v>
      </c>
      <c r="J4" s="1" t="s">
        <v>16</v>
      </c>
      <c r="K4" s="1" t="s">
        <v>17</v>
      </c>
      <c r="M4" s="2" t="s">
        <v>18</v>
      </c>
    </row>
    <row r="5" spans="1:13" ht="25.5">
      <c r="A5" s="7" t="s">
        <v>19</v>
      </c>
      <c r="C5" s="10" t="s">
        <v>552</v>
      </c>
      <c r="H5" t="s">
        <v>21</v>
      </c>
      <c r="I5" s="1" t="s">
        <v>22</v>
      </c>
      <c r="M5" t="s">
        <v>23</v>
      </c>
    </row>
    <row r="6" spans="1:13" ht="38.25">
      <c r="H6" t="s">
        <v>24</v>
      </c>
      <c r="I6" s="1" t="s">
        <v>25</v>
      </c>
      <c r="M6" t="s">
        <v>26</v>
      </c>
    </row>
    <row r="7" spans="1:13" ht="38.25">
      <c r="A7" t="s">
        <v>1</v>
      </c>
      <c r="C7" s="10" t="s">
        <v>467</v>
      </c>
      <c r="H7" t="s">
        <v>28</v>
      </c>
      <c r="I7" s="1" t="s">
        <v>29</v>
      </c>
      <c r="M7" t="s">
        <v>30</v>
      </c>
    </row>
    <row r="8" spans="1:13" ht="38.25">
      <c r="A8" t="s">
        <v>7</v>
      </c>
      <c r="C8" s="10" t="s">
        <v>464</v>
      </c>
      <c r="H8" t="s">
        <v>32</v>
      </c>
      <c r="I8" s="1" t="s">
        <v>33</v>
      </c>
      <c r="M8" t="s">
        <v>34</v>
      </c>
    </row>
    <row r="9" spans="1:13" ht="25.5">
      <c r="A9" t="s">
        <v>12</v>
      </c>
      <c r="C9" s="10" t="s">
        <v>465</v>
      </c>
      <c r="H9" t="s">
        <v>36</v>
      </c>
      <c r="I9" s="1" t="s">
        <v>37</v>
      </c>
      <c r="M9" t="s">
        <v>38</v>
      </c>
    </row>
    <row r="10" spans="1:13" ht="63.75">
      <c r="A10" t="s">
        <v>20</v>
      </c>
      <c r="C10" s="10" t="s">
        <v>466</v>
      </c>
      <c r="H10" t="s">
        <v>39</v>
      </c>
      <c r="I10" s="1" t="s">
        <v>40</v>
      </c>
      <c r="J10" s="1" t="s">
        <v>41</v>
      </c>
      <c r="K10" s="1" t="s">
        <v>42</v>
      </c>
      <c r="M10" s="1" t="s">
        <v>43</v>
      </c>
    </row>
    <row r="11" spans="1:13">
      <c r="H11" t="s">
        <v>44</v>
      </c>
    </row>
    <row r="12" spans="1:13" ht="38.25">
      <c r="A12" t="s">
        <v>45</v>
      </c>
      <c r="H12" t="s">
        <v>46</v>
      </c>
      <c r="I12" s="1" t="s">
        <v>47</v>
      </c>
      <c r="M12" t="s">
        <v>48</v>
      </c>
    </row>
    <row r="13" spans="1:13" ht="89.25">
      <c r="H13" t="s">
        <v>49</v>
      </c>
      <c r="I13" s="1" t="s">
        <v>50</v>
      </c>
      <c r="J13" s="1" t="s">
        <v>51</v>
      </c>
      <c r="K13" s="1" t="s">
        <v>52</v>
      </c>
      <c r="L13" s="1" t="s">
        <v>53</v>
      </c>
      <c r="M13" s="1" t="s">
        <v>54</v>
      </c>
    </row>
    <row r="14" spans="1:13" ht="60">
      <c r="H14" t="s">
        <v>55</v>
      </c>
      <c r="I14" s="1" t="s">
        <v>56</v>
      </c>
      <c r="J14" s="1" t="s">
        <v>57</v>
      </c>
      <c r="M14" s="2" t="s">
        <v>58</v>
      </c>
    </row>
    <row r="15" spans="1:13">
      <c r="H15" t="s">
        <v>59</v>
      </c>
    </row>
    <row r="16" spans="1:13" ht="51">
      <c r="H16" t="s">
        <v>60</v>
      </c>
      <c r="I16" s="1" t="s">
        <v>61</v>
      </c>
      <c r="M16" t="s">
        <v>62</v>
      </c>
    </row>
    <row r="17" spans="1:13" ht="25.5">
      <c r="H17" t="s">
        <v>63</v>
      </c>
      <c r="I17" s="1" t="s">
        <v>64</v>
      </c>
      <c r="M17" t="s">
        <v>65</v>
      </c>
    </row>
    <row r="18" spans="1:13" ht="76.5">
      <c r="H18" t="s">
        <v>66</v>
      </c>
      <c r="I18" s="1" t="s">
        <v>67</v>
      </c>
      <c r="J18" s="1" t="s">
        <v>68</v>
      </c>
      <c r="K18" s="1" t="s">
        <v>69</v>
      </c>
      <c r="M18" s="1" t="s">
        <v>70</v>
      </c>
    </row>
    <row r="19" spans="1:13" ht="75">
      <c r="H19" t="s">
        <v>71</v>
      </c>
      <c r="I19" s="1" t="s">
        <v>72</v>
      </c>
      <c r="J19" s="1" t="s">
        <v>73</v>
      </c>
      <c r="M19" s="2" t="s">
        <v>74</v>
      </c>
    </row>
    <row r="21" spans="1:13">
      <c r="A21" s="11" t="s">
        <v>276</v>
      </c>
      <c r="B21" s="11" t="s">
        <v>277</v>
      </c>
      <c r="C21" s="11" t="s">
        <v>278</v>
      </c>
      <c r="D21" s="11" t="s">
        <v>279</v>
      </c>
      <c r="E21" s="11" t="s">
        <v>279</v>
      </c>
      <c r="F21" s="11"/>
      <c r="G21" s="11" t="s">
        <v>279</v>
      </c>
    </row>
    <row r="23" spans="1:13">
      <c r="A23" s="12" t="s">
        <v>78</v>
      </c>
      <c r="B23" s="12" t="s">
        <v>102</v>
      </c>
      <c r="C23" s="12" t="s">
        <v>136</v>
      </c>
      <c r="D23" s="12" t="s">
        <v>158</v>
      </c>
      <c r="E23" s="12" t="s">
        <v>158</v>
      </c>
      <c r="F23" s="12"/>
      <c r="G23" s="12" t="s">
        <v>206</v>
      </c>
    </row>
    <row r="24" spans="1:13">
      <c r="A24" s="12" t="s">
        <v>86</v>
      </c>
      <c r="B24" s="12" t="s">
        <v>108</v>
      </c>
      <c r="C24" s="12" t="s">
        <v>146</v>
      </c>
      <c r="D24" s="12" t="s">
        <v>182</v>
      </c>
      <c r="E24" s="12" t="s">
        <v>182</v>
      </c>
      <c r="F24" s="12"/>
      <c r="G24" s="12" t="s">
        <v>216</v>
      </c>
    </row>
    <row r="25" spans="1:13">
      <c r="A25" s="12" t="s">
        <v>92</v>
      </c>
      <c r="B25" s="12" t="s">
        <v>114</v>
      </c>
      <c r="D25" s="12" t="s">
        <v>206</v>
      </c>
      <c r="G25" s="12" t="s">
        <v>224</v>
      </c>
    </row>
    <row r="26" spans="1:13">
      <c r="B26" s="12" t="s">
        <v>120</v>
      </c>
      <c r="D26" s="12" t="s">
        <v>216</v>
      </c>
      <c r="G26" s="12" t="s">
        <v>236</v>
      </c>
    </row>
    <row r="27" spans="1:13">
      <c r="B27" s="12" t="s">
        <v>128</v>
      </c>
      <c r="D27" s="12" t="s">
        <v>224</v>
      </c>
      <c r="G27" s="6"/>
    </row>
    <row r="28" spans="1:13">
      <c r="D28" s="12" t="s">
        <v>236</v>
      </c>
      <c r="G28" s="6"/>
    </row>
    <row r="29" spans="1:13">
      <c r="D29" s="12"/>
    </row>
    <row r="30" spans="1:13">
      <c r="A30" s="710" t="s">
        <v>281</v>
      </c>
      <c r="B30" s="710"/>
      <c r="C30" s="710"/>
      <c r="D30" s="710"/>
      <c r="E30" s="710"/>
      <c r="F30" s="710"/>
      <c r="G30" s="710"/>
      <c r="H30" s="710"/>
    </row>
    <row r="31" spans="1:13">
      <c r="A31" t="s">
        <v>78</v>
      </c>
      <c r="B31" s="12" t="s">
        <v>79</v>
      </c>
    </row>
    <row r="32" spans="1:13">
      <c r="A32" t="s">
        <v>86</v>
      </c>
      <c r="B32" s="12" t="s">
        <v>273</v>
      </c>
    </row>
    <row r="33" spans="1:2">
      <c r="A33" t="s">
        <v>92</v>
      </c>
      <c r="B33" s="12" t="s">
        <v>93</v>
      </c>
    </row>
    <row r="34" spans="1:2">
      <c r="A34" t="s">
        <v>102</v>
      </c>
      <c r="B34" s="12" t="s">
        <v>103</v>
      </c>
    </row>
    <row r="35" spans="1:2">
      <c r="A35" t="s">
        <v>108</v>
      </c>
      <c r="B35" s="12" t="s">
        <v>109</v>
      </c>
    </row>
    <row r="36" spans="1:2">
      <c r="A36" t="s">
        <v>114</v>
      </c>
      <c r="B36" s="12" t="s">
        <v>115</v>
      </c>
    </row>
    <row r="37" spans="1:2">
      <c r="A37" t="s">
        <v>120</v>
      </c>
      <c r="B37" s="12" t="s">
        <v>121</v>
      </c>
    </row>
    <row r="38" spans="1:2">
      <c r="A38" t="s">
        <v>128</v>
      </c>
      <c r="B38" s="12" t="s">
        <v>129</v>
      </c>
    </row>
    <row r="39" spans="1:2">
      <c r="A39" t="s">
        <v>136</v>
      </c>
      <c r="B39" s="12" t="s">
        <v>137</v>
      </c>
    </row>
    <row r="40" spans="1:2">
      <c r="A40" t="s">
        <v>146</v>
      </c>
      <c r="B40" s="12" t="s">
        <v>147</v>
      </c>
    </row>
    <row r="41" spans="1:2">
      <c r="A41" t="s">
        <v>158</v>
      </c>
      <c r="B41" s="12" t="s">
        <v>159</v>
      </c>
    </row>
    <row r="42" spans="1:2">
      <c r="A42" t="s">
        <v>182</v>
      </c>
      <c r="B42" s="12" t="s">
        <v>183</v>
      </c>
    </row>
    <row r="43" spans="1:2">
      <c r="A43" t="s">
        <v>206</v>
      </c>
      <c r="B43" s="12" t="s">
        <v>207</v>
      </c>
    </row>
    <row r="44" spans="1:2">
      <c r="A44" t="s">
        <v>216</v>
      </c>
      <c r="B44" s="12" t="s">
        <v>217</v>
      </c>
    </row>
    <row r="45" spans="1:2">
      <c r="A45" t="s">
        <v>224</v>
      </c>
      <c r="B45" s="12" t="s">
        <v>225</v>
      </c>
    </row>
    <row r="46" spans="1:2">
      <c r="A46" t="s">
        <v>236</v>
      </c>
      <c r="B46" s="12" t="s">
        <v>237</v>
      </c>
    </row>
    <row r="47" spans="1:2">
      <c r="A47" t="s">
        <v>246</v>
      </c>
      <c r="B47" s="12" t="s">
        <v>247</v>
      </c>
    </row>
    <row r="48" spans="1:2">
      <c r="A48" t="s">
        <v>258</v>
      </c>
      <c r="B48" s="12" t="s">
        <v>280</v>
      </c>
    </row>
    <row r="50" spans="1:8">
      <c r="A50" s="37" t="s">
        <v>444</v>
      </c>
      <c r="C50" s="210" t="s">
        <v>523</v>
      </c>
      <c r="F50" s="210" t="s">
        <v>543</v>
      </c>
      <c r="H50" s="210" t="s">
        <v>570</v>
      </c>
    </row>
    <row r="52" spans="1:8">
      <c r="A52" s="8" t="s">
        <v>78</v>
      </c>
      <c r="C52" s="10" t="s">
        <v>522</v>
      </c>
      <c r="F52" s="10" t="s">
        <v>544</v>
      </c>
      <c r="H52" s="10" t="s">
        <v>532</v>
      </c>
    </row>
    <row r="53" spans="1:8">
      <c r="A53" s="8" t="s">
        <v>86</v>
      </c>
      <c r="C53" s="10" t="s">
        <v>584</v>
      </c>
      <c r="F53" s="10" t="s">
        <v>545</v>
      </c>
      <c r="H53" s="10" t="s">
        <v>533</v>
      </c>
    </row>
    <row r="54" spans="1:8">
      <c r="A54" s="8" t="s">
        <v>92</v>
      </c>
      <c r="F54" s="10" t="s">
        <v>546</v>
      </c>
      <c r="H54" s="10" t="s">
        <v>534</v>
      </c>
    </row>
    <row r="55" spans="1:8">
      <c r="A55" s="8" t="s">
        <v>102</v>
      </c>
      <c r="H55" s="10" t="s">
        <v>535</v>
      </c>
    </row>
    <row r="56" spans="1:8">
      <c r="A56" s="8" t="s">
        <v>108</v>
      </c>
      <c r="C56" s="210" t="s">
        <v>527</v>
      </c>
      <c r="H56" s="10" t="s">
        <v>536</v>
      </c>
    </row>
    <row r="57" spans="1:8">
      <c r="A57" s="8" t="s">
        <v>114</v>
      </c>
      <c r="F57" s="210" t="s">
        <v>590</v>
      </c>
      <c r="H57" s="10" t="s">
        <v>537</v>
      </c>
    </row>
    <row r="58" spans="1:8">
      <c r="A58" s="8" t="s">
        <v>120</v>
      </c>
      <c r="C58" s="10" t="s">
        <v>528</v>
      </c>
      <c r="H58" s="10" t="s">
        <v>538</v>
      </c>
    </row>
    <row r="59" spans="1:8">
      <c r="A59" s="8" t="s">
        <v>128</v>
      </c>
      <c r="C59" s="10" t="s">
        <v>529</v>
      </c>
      <c r="F59" s="10" t="s">
        <v>591</v>
      </c>
      <c r="H59" s="10" t="s">
        <v>539</v>
      </c>
    </row>
    <row r="60" spans="1:8">
      <c r="A60" s="8" t="s">
        <v>136</v>
      </c>
      <c r="C60" s="10" t="s">
        <v>530</v>
      </c>
      <c r="F60" s="10" t="s">
        <v>592</v>
      </c>
      <c r="H60" s="10" t="s">
        <v>540</v>
      </c>
    </row>
    <row r="61" spans="1:8">
      <c r="A61" s="8" t="s">
        <v>146</v>
      </c>
      <c r="C61" s="10" t="s">
        <v>531</v>
      </c>
      <c r="F61" s="10" t="s">
        <v>593</v>
      </c>
      <c r="H61" s="10" t="s">
        <v>541</v>
      </c>
    </row>
    <row r="62" spans="1:8">
      <c r="A62" s="8" t="s">
        <v>158</v>
      </c>
      <c r="C62" s="10" t="s">
        <v>466</v>
      </c>
    </row>
    <row r="63" spans="1:8">
      <c r="A63" s="8" t="s">
        <v>182</v>
      </c>
    </row>
    <row r="64" spans="1:8">
      <c r="A64" s="8" t="s">
        <v>206</v>
      </c>
    </row>
    <row r="65" spans="1:1">
      <c r="A65" s="8" t="s">
        <v>216</v>
      </c>
    </row>
    <row r="66" spans="1:1">
      <c r="A66" s="8" t="s">
        <v>224</v>
      </c>
    </row>
    <row r="67" spans="1:1">
      <c r="A67" s="8" t="s">
        <v>236</v>
      </c>
    </row>
    <row r="68" spans="1:1">
      <c r="A68" s="8" t="s">
        <v>246</v>
      </c>
    </row>
    <row r="69" spans="1:1">
      <c r="A69" s="8" t="s">
        <v>258</v>
      </c>
    </row>
  </sheetData>
  <sheetProtection algorithmName="SHA-512" hashValue="aPRmAdOnL7X67zwRFUjh5y5/NmJzwQXc2k9Athoqo4n7Y6yDRUdhXL/aDqzplnCo0K7dNRh/f5ihw1S4BO7PIw==" saltValue="okTdbt7G8V6ElwXeDJH8yg==" spinCount="100000" sheet="1" selectLockedCells="1"/>
  <mergeCells count="1">
    <mergeCell ref="A30:H30"/>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7"/>
  <dimension ref="A1:P41"/>
  <sheetViews>
    <sheetView zoomScale="80" zoomScaleNormal="80" workbookViewId="0">
      <selection activeCell="J1" sqref="J1:J1048576"/>
    </sheetView>
  </sheetViews>
  <sheetFormatPr baseColWidth="10" defaultRowHeight="15"/>
  <cols>
    <col min="1" max="2" width="11.5703125" customWidth="1"/>
    <col min="3" max="3" width="30.7109375" style="6" customWidth="1"/>
    <col min="4" max="9" width="30.7109375" customWidth="1"/>
    <col min="11" max="13" width="11.42578125" style="17"/>
    <col min="14" max="14" width="11.42578125" style="5"/>
    <col min="16" max="16" width="37.85546875" customWidth="1"/>
  </cols>
  <sheetData>
    <row r="1" spans="1:16">
      <c r="A1" s="711" t="s">
        <v>353</v>
      </c>
      <c r="B1" s="711"/>
      <c r="C1" s="711"/>
      <c r="D1" s="711"/>
      <c r="E1" s="711"/>
      <c r="F1" s="711"/>
      <c r="G1" s="711"/>
      <c r="H1" s="711"/>
      <c r="I1" s="711"/>
      <c r="L1" s="17" t="s">
        <v>355</v>
      </c>
      <c r="M1" s="17" t="s">
        <v>356</v>
      </c>
      <c r="N1" s="5" t="s">
        <v>357</v>
      </c>
      <c r="P1" s="4" t="s">
        <v>396</v>
      </c>
    </row>
    <row r="3" spans="1:16" s="2" customFormat="1" ht="60">
      <c r="A3" s="14" t="s">
        <v>78</v>
      </c>
      <c r="B3" s="15">
        <v>2</v>
      </c>
      <c r="C3" s="16" t="s">
        <v>79</v>
      </c>
      <c r="D3" s="13" t="s">
        <v>282</v>
      </c>
      <c r="E3" s="13" t="s">
        <v>283</v>
      </c>
      <c r="F3" s="13"/>
      <c r="G3" s="13"/>
      <c r="H3" s="13"/>
      <c r="I3" s="13"/>
      <c r="K3" s="18" t="s">
        <v>78</v>
      </c>
      <c r="L3" s="18">
        <v>2</v>
      </c>
      <c r="M3" s="18">
        <v>1</v>
      </c>
      <c r="N3" s="712">
        <f>MAX(L3:M5)</f>
        <v>2</v>
      </c>
      <c r="P3" s="24" t="s">
        <v>358</v>
      </c>
    </row>
    <row r="4" spans="1:16" s="2" customFormat="1" ht="60">
      <c r="A4" s="14" t="s">
        <v>86</v>
      </c>
      <c r="B4" s="15">
        <v>1</v>
      </c>
      <c r="C4" s="16" t="s">
        <v>273</v>
      </c>
      <c r="D4" s="13" t="s">
        <v>284</v>
      </c>
      <c r="E4" s="13"/>
      <c r="F4" s="13"/>
      <c r="G4" s="13"/>
      <c r="H4" s="13"/>
      <c r="I4" s="13"/>
      <c r="K4" s="18" t="s">
        <v>86</v>
      </c>
      <c r="L4" s="18">
        <v>1</v>
      </c>
      <c r="M4" s="18">
        <v>1</v>
      </c>
      <c r="N4" s="712"/>
      <c r="P4" s="24" t="s">
        <v>359</v>
      </c>
    </row>
    <row r="5" spans="1:16" s="2" customFormat="1" ht="90">
      <c r="A5" s="14" t="s">
        <v>92</v>
      </c>
      <c r="B5" s="15">
        <v>1</v>
      </c>
      <c r="C5" s="16" t="s">
        <v>93</v>
      </c>
      <c r="D5" s="13" t="s">
        <v>285</v>
      </c>
      <c r="E5" s="13"/>
      <c r="F5" s="13"/>
      <c r="G5" s="13"/>
      <c r="H5" s="13"/>
      <c r="I5" s="13"/>
      <c r="K5" s="18" t="s">
        <v>92</v>
      </c>
      <c r="L5" s="18">
        <v>1</v>
      </c>
      <c r="M5" s="18">
        <v>2</v>
      </c>
      <c r="N5" s="712"/>
      <c r="P5" s="24" t="s">
        <v>360</v>
      </c>
    </row>
    <row r="6" spans="1:16" s="2" customFormat="1" ht="60">
      <c r="A6" s="14" t="s">
        <v>102</v>
      </c>
      <c r="B6" s="15">
        <v>1</v>
      </c>
      <c r="C6" s="16" t="s">
        <v>103</v>
      </c>
      <c r="D6" s="13" t="s">
        <v>286</v>
      </c>
      <c r="E6" s="13"/>
      <c r="F6" s="13"/>
      <c r="G6" s="13"/>
      <c r="H6" s="13"/>
      <c r="I6" s="13"/>
      <c r="K6" s="19" t="s">
        <v>102</v>
      </c>
      <c r="L6" s="19">
        <v>1</v>
      </c>
      <c r="M6" s="19">
        <v>1</v>
      </c>
      <c r="N6" s="712">
        <f>MAX(L6:M10)</f>
        <v>2</v>
      </c>
      <c r="P6" s="24" t="s">
        <v>361</v>
      </c>
    </row>
    <row r="7" spans="1:16" s="2" customFormat="1" ht="30">
      <c r="A7" s="14" t="s">
        <v>108</v>
      </c>
      <c r="B7" s="15">
        <v>1</v>
      </c>
      <c r="C7" s="16" t="s">
        <v>109</v>
      </c>
      <c r="D7" s="13" t="s">
        <v>287</v>
      </c>
      <c r="E7" s="13"/>
      <c r="F7" s="13"/>
      <c r="G7" s="13"/>
      <c r="H7" s="13"/>
      <c r="I7" s="13"/>
      <c r="K7" s="19" t="s">
        <v>108</v>
      </c>
      <c r="L7" s="19">
        <v>1</v>
      </c>
      <c r="M7" s="19">
        <v>1</v>
      </c>
      <c r="N7" s="712"/>
      <c r="P7" s="24" t="s">
        <v>362</v>
      </c>
    </row>
    <row r="8" spans="1:16" s="2" customFormat="1" ht="45">
      <c r="A8" s="14" t="s">
        <v>114</v>
      </c>
      <c r="B8" s="15">
        <v>1</v>
      </c>
      <c r="C8" s="16" t="s">
        <v>115</v>
      </c>
      <c r="D8" s="13" t="s">
        <v>288</v>
      </c>
      <c r="E8" s="13"/>
      <c r="F8" s="13"/>
      <c r="G8" s="13"/>
      <c r="H8" s="13"/>
      <c r="I8" s="13"/>
      <c r="K8" s="19" t="s">
        <v>114</v>
      </c>
      <c r="L8" s="19">
        <v>1</v>
      </c>
      <c r="M8" s="19">
        <v>1</v>
      </c>
      <c r="N8" s="712"/>
      <c r="P8" s="23" t="s">
        <v>363</v>
      </c>
    </row>
    <row r="9" spans="1:16" s="2" customFormat="1" ht="45">
      <c r="A9" s="14" t="s">
        <v>120</v>
      </c>
      <c r="B9" s="15">
        <v>2</v>
      </c>
      <c r="C9" s="16" t="s">
        <v>121</v>
      </c>
      <c r="D9" s="13" t="s">
        <v>289</v>
      </c>
      <c r="E9" s="13" t="s">
        <v>290</v>
      </c>
      <c r="F9" s="13"/>
      <c r="G9" s="13"/>
      <c r="H9" s="13"/>
      <c r="I9" s="13"/>
      <c r="K9" s="19" t="s">
        <v>120</v>
      </c>
      <c r="L9" s="19">
        <v>2</v>
      </c>
      <c r="M9" s="19">
        <v>1</v>
      </c>
      <c r="N9" s="712"/>
      <c r="P9" s="23" t="s">
        <v>364</v>
      </c>
    </row>
    <row r="10" spans="1:16" s="2" customFormat="1" ht="45">
      <c r="A10" s="14" t="s">
        <v>128</v>
      </c>
      <c r="B10" s="15">
        <v>1</v>
      </c>
      <c r="C10" s="16" t="s">
        <v>129</v>
      </c>
      <c r="D10" s="13" t="s">
        <v>291</v>
      </c>
      <c r="E10" s="13"/>
      <c r="F10" s="13"/>
      <c r="G10" s="13"/>
      <c r="H10" s="13"/>
      <c r="I10" s="13"/>
      <c r="K10" s="19" t="s">
        <v>128</v>
      </c>
      <c r="L10" s="19">
        <v>1</v>
      </c>
      <c r="M10" s="19">
        <v>1</v>
      </c>
      <c r="N10" s="712"/>
      <c r="P10" s="23" t="s">
        <v>365</v>
      </c>
    </row>
    <row r="11" spans="1:16" s="2" customFormat="1" ht="45">
      <c r="A11" s="14" t="s">
        <v>136</v>
      </c>
      <c r="B11" s="15">
        <v>2</v>
      </c>
      <c r="C11" s="16" t="s">
        <v>137</v>
      </c>
      <c r="D11" s="13" t="s">
        <v>292</v>
      </c>
      <c r="E11" s="13" t="s">
        <v>293</v>
      </c>
      <c r="F11" s="13"/>
      <c r="G11" s="13"/>
      <c r="H11" s="13"/>
      <c r="I11" s="13"/>
      <c r="K11" s="20" t="s">
        <v>136</v>
      </c>
      <c r="L11" s="20">
        <v>2</v>
      </c>
      <c r="M11" s="20">
        <v>2</v>
      </c>
      <c r="N11" s="712">
        <f>MAX(L11:M12)</f>
        <v>2</v>
      </c>
      <c r="P11" s="23" t="s">
        <v>366</v>
      </c>
    </row>
    <row r="12" spans="1:16" s="2" customFormat="1" ht="60">
      <c r="A12" s="14" t="s">
        <v>146</v>
      </c>
      <c r="B12" s="15">
        <v>2</v>
      </c>
      <c r="C12" s="16" t="s">
        <v>147</v>
      </c>
      <c r="D12" s="13" t="s">
        <v>294</v>
      </c>
      <c r="E12" s="13" t="s">
        <v>295</v>
      </c>
      <c r="F12" s="13"/>
      <c r="G12" s="13"/>
      <c r="H12" s="13"/>
      <c r="I12" s="13"/>
      <c r="K12" s="20" t="s">
        <v>146</v>
      </c>
      <c r="L12" s="20">
        <v>2</v>
      </c>
      <c r="M12" s="20">
        <v>2</v>
      </c>
      <c r="N12" s="712"/>
      <c r="P12" s="23" t="s">
        <v>367</v>
      </c>
    </row>
    <row r="13" spans="1:16" s="2" customFormat="1" ht="120">
      <c r="A13" s="14" t="s">
        <v>158</v>
      </c>
      <c r="B13" s="15">
        <v>6</v>
      </c>
      <c r="C13" s="16" t="s">
        <v>159</v>
      </c>
      <c r="D13" s="13" t="s">
        <v>296</v>
      </c>
      <c r="E13" s="13" t="s">
        <v>297</v>
      </c>
      <c r="F13" s="13" t="s">
        <v>298</v>
      </c>
      <c r="G13" s="13" t="s">
        <v>299</v>
      </c>
      <c r="H13" s="13" t="s">
        <v>300</v>
      </c>
      <c r="I13" s="13" t="s">
        <v>301</v>
      </c>
      <c r="K13" s="19" t="s">
        <v>158</v>
      </c>
      <c r="L13" s="19">
        <v>6</v>
      </c>
      <c r="M13" s="19">
        <v>5</v>
      </c>
      <c r="N13" s="712">
        <f>MAX(L13:M18)</f>
        <v>6</v>
      </c>
      <c r="P13" s="24" t="s">
        <v>368</v>
      </c>
    </row>
    <row r="14" spans="1:16" s="2" customFormat="1" ht="75">
      <c r="A14" s="14" t="s">
        <v>182</v>
      </c>
      <c r="B14" s="15">
        <v>6</v>
      </c>
      <c r="C14" s="16" t="s">
        <v>183</v>
      </c>
      <c r="D14" s="13" t="s">
        <v>302</v>
      </c>
      <c r="E14" s="13" t="s">
        <v>303</v>
      </c>
      <c r="F14" s="13" t="s">
        <v>304</v>
      </c>
      <c r="G14" s="13" t="s">
        <v>305</v>
      </c>
      <c r="H14" s="13" t="s">
        <v>306</v>
      </c>
      <c r="I14" s="13" t="s">
        <v>307</v>
      </c>
      <c r="K14" s="19" t="s">
        <v>182</v>
      </c>
      <c r="L14" s="19">
        <v>6</v>
      </c>
      <c r="M14" s="19">
        <v>5</v>
      </c>
      <c r="N14" s="712"/>
      <c r="P14" s="24" t="s">
        <v>369</v>
      </c>
    </row>
    <row r="15" spans="1:16" s="2" customFormat="1" ht="60">
      <c r="A15" s="14" t="s">
        <v>206</v>
      </c>
      <c r="B15" s="15">
        <v>2</v>
      </c>
      <c r="C15" s="16" t="s">
        <v>207</v>
      </c>
      <c r="D15" s="13" t="s">
        <v>308</v>
      </c>
      <c r="E15" s="13" t="s">
        <v>309</v>
      </c>
      <c r="F15" s="13"/>
      <c r="G15" s="13"/>
      <c r="H15" s="13"/>
      <c r="I15" s="13"/>
      <c r="K15" s="19" t="s">
        <v>206</v>
      </c>
      <c r="L15" s="19">
        <v>2</v>
      </c>
      <c r="M15" s="19">
        <v>2</v>
      </c>
      <c r="N15" s="712"/>
      <c r="P15" s="24" t="s">
        <v>370</v>
      </c>
    </row>
    <row r="16" spans="1:16" s="2" customFormat="1" ht="30">
      <c r="A16" s="14" t="s">
        <v>216</v>
      </c>
      <c r="B16" s="15">
        <v>2</v>
      </c>
      <c r="C16" s="16" t="s">
        <v>217</v>
      </c>
      <c r="D16" s="13" t="s">
        <v>310</v>
      </c>
      <c r="E16" s="13" t="s">
        <v>311</v>
      </c>
      <c r="F16" s="13"/>
      <c r="G16" s="13"/>
      <c r="H16" s="13"/>
      <c r="I16" s="13"/>
      <c r="K16" s="19" t="s">
        <v>216</v>
      </c>
      <c r="L16" s="19">
        <v>2</v>
      </c>
      <c r="M16" s="19">
        <v>1</v>
      </c>
      <c r="N16" s="712"/>
      <c r="P16" s="24" t="s">
        <v>371</v>
      </c>
    </row>
    <row r="17" spans="1:16" s="2" customFormat="1" ht="60">
      <c r="A17" s="14" t="s">
        <v>224</v>
      </c>
      <c r="B17" s="15">
        <v>2</v>
      </c>
      <c r="C17" s="16" t="s">
        <v>225</v>
      </c>
      <c r="D17" s="13" t="s">
        <v>312</v>
      </c>
      <c r="E17" s="13" t="s">
        <v>313</v>
      </c>
      <c r="F17" s="13"/>
      <c r="G17" s="13"/>
      <c r="H17" s="13"/>
      <c r="I17" s="13"/>
      <c r="K17" s="19" t="s">
        <v>224</v>
      </c>
      <c r="L17" s="19">
        <v>2</v>
      </c>
      <c r="M17" s="19">
        <v>3</v>
      </c>
      <c r="N17" s="712"/>
      <c r="P17" s="23" t="s">
        <v>372</v>
      </c>
    </row>
    <row r="18" spans="1:16" s="2" customFormat="1" ht="60">
      <c r="A18" s="14" t="s">
        <v>236</v>
      </c>
      <c r="B18" s="15">
        <v>2</v>
      </c>
      <c r="C18" s="16" t="s">
        <v>237</v>
      </c>
      <c r="D18" s="13" t="s">
        <v>314</v>
      </c>
      <c r="E18" s="13" t="s">
        <v>315</v>
      </c>
      <c r="F18" s="13"/>
      <c r="G18" s="13"/>
      <c r="H18" s="13"/>
      <c r="I18" s="13"/>
      <c r="K18" s="19" t="s">
        <v>236</v>
      </c>
      <c r="L18" s="19">
        <v>2</v>
      </c>
      <c r="M18" s="19">
        <v>1</v>
      </c>
      <c r="N18" s="712"/>
      <c r="P18" s="23" t="s">
        <v>373</v>
      </c>
    </row>
    <row r="19" spans="1:16" s="2" customFormat="1" ht="60">
      <c r="A19" s="14" t="s">
        <v>246</v>
      </c>
      <c r="B19" s="15">
        <v>2</v>
      </c>
      <c r="C19" s="16" t="s">
        <v>247</v>
      </c>
      <c r="D19" s="13" t="s">
        <v>316</v>
      </c>
      <c r="E19" s="13" t="s">
        <v>317</v>
      </c>
      <c r="F19" s="13"/>
      <c r="G19" s="13"/>
      <c r="H19" s="13"/>
      <c r="I19" s="13"/>
      <c r="K19" s="20" t="s">
        <v>246</v>
      </c>
      <c r="L19" s="20">
        <v>2</v>
      </c>
      <c r="M19" s="20">
        <v>2</v>
      </c>
      <c r="N19" s="21">
        <v>2</v>
      </c>
      <c r="P19" s="23" t="s">
        <v>374</v>
      </c>
    </row>
    <row r="20" spans="1:16" s="2" customFormat="1" ht="60">
      <c r="A20" s="14" t="s">
        <v>258</v>
      </c>
      <c r="B20" s="15">
        <v>1</v>
      </c>
      <c r="C20" s="16" t="s">
        <v>280</v>
      </c>
      <c r="D20" s="13" t="s">
        <v>318</v>
      </c>
      <c r="E20" s="13"/>
      <c r="F20" s="13"/>
      <c r="G20" s="13"/>
      <c r="H20" s="13"/>
      <c r="I20" s="13"/>
      <c r="K20" s="19" t="s">
        <v>258</v>
      </c>
      <c r="L20" s="19">
        <v>1</v>
      </c>
      <c r="M20" s="19">
        <v>2</v>
      </c>
      <c r="N20" s="21">
        <v>2</v>
      </c>
      <c r="P20" s="23" t="s">
        <v>375</v>
      </c>
    </row>
    <row r="21" spans="1:16">
      <c r="P21" s="23" t="s">
        <v>376</v>
      </c>
    </row>
    <row r="22" spans="1:16">
      <c r="A22" s="711" t="s">
        <v>354</v>
      </c>
      <c r="B22" s="711"/>
      <c r="C22" s="711"/>
      <c r="D22" s="711"/>
      <c r="E22" s="711"/>
      <c r="F22" s="711"/>
      <c r="G22" s="711"/>
      <c r="H22" s="711"/>
      <c r="I22" s="711"/>
      <c r="P22" s="24" t="s">
        <v>377</v>
      </c>
    </row>
    <row r="23" spans="1:16">
      <c r="P23" s="24" t="s">
        <v>378</v>
      </c>
    </row>
    <row r="24" spans="1:16" ht="30">
      <c r="A24" s="14" t="s">
        <v>78</v>
      </c>
      <c r="B24" s="15">
        <v>1</v>
      </c>
      <c r="C24" s="16" t="s">
        <v>79</v>
      </c>
      <c r="D24" s="13" t="s">
        <v>319</v>
      </c>
      <c r="E24" s="13"/>
      <c r="F24" s="13"/>
      <c r="G24" s="13"/>
      <c r="H24" s="13"/>
      <c r="I24" s="13"/>
      <c r="P24" s="24" t="s">
        <v>379</v>
      </c>
    </row>
    <row r="25" spans="1:16" ht="60">
      <c r="A25" s="14" t="s">
        <v>86</v>
      </c>
      <c r="B25" s="15">
        <v>1</v>
      </c>
      <c r="C25" s="16" t="s">
        <v>273</v>
      </c>
      <c r="D25" s="13" t="s">
        <v>320</v>
      </c>
      <c r="E25" s="13"/>
      <c r="F25" s="13"/>
      <c r="G25" s="13"/>
      <c r="H25" s="13"/>
      <c r="I25" s="13"/>
      <c r="P25" s="24" t="s">
        <v>380</v>
      </c>
    </row>
    <row r="26" spans="1:16" ht="75">
      <c r="A26" s="14" t="s">
        <v>92</v>
      </c>
      <c r="B26" s="15">
        <v>2</v>
      </c>
      <c r="C26" s="16" t="s">
        <v>93</v>
      </c>
      <c r="D26" s="13" t="s">
        <v>321</v>
      </c>
      <c r="E26" s="13" t="s">
        <v>322</v>
      </c>
      <c r="F26" s="13"/>
      <c r="G26" s="13"/>
      <c r="H26" s="13"/>
      <c r="I26" s="13"/>
      <c r="P26" s="24" t="s">
        <v>381</v>
      </c>
    </row>
    <row r="27" spans="1:16" ht="60">
      <c r="A27" s="14" t="s">
        <v>102</v>
      </c>
      <c r="B27" s="15">
        <v>1</v>
      </c>
      <c r="C27" s="16" t="s">
        <v>103</v>
      </c>
      <c r="D27" s="13" t="s">
        <v>323</v>
      </c>
      <c r="E27" s="13"/>
      <c r="F27" s="13"/>
      <c r="G27" s="13"/>
      <c r="H27" s="13"/>
      <c r="I27" s="13"/>
      <c r="P27" s="23" t="s">
        <v>382</v>
      </c>
    </row>
    <row r="28" spans="1:16" ht="75">
      <c r="A28" s="14" t="s">
        <v>108</v>
      </c>
      <c r="B28" s="15">
        <v>1</v>
      </c>
      <c r="C28" s="16" t="s">
        <v>109</v>
      </c>
      <c r="D28" s="13" t="s">
        <v>324</v>
      </c>
      <c r="E28" s="13"/>
      <c r="F28" s="13"/>
      <c r="G28" s="13"/>
      <c r="H28" s="13"/>
      <c r="I28" s="13"/>
      <c r="P28" s="23" t="s">
        <v>383</v>
      </c>
    </row>
    <row r="29" spans="1:16" ht="45">
      <c r="A29" s="14" t="s">
        <v>114</v>
      </c>
      <c r="B29" s="15">
        <v>1</v>
      </c>
      <c r="C29" s="16" t="s">
        <v>115</v>
      </c>
      <c r="D29" s="13" t="s">
        <v>325</v>
      </c>
      <c r="E29" s="13"/>
      <c r="F29" s="13"/>
      <c r="G29" s="13"/>
      <c r="H29" s="13"/>
      <c r="I29" s="13"/>
      <c r="P29" s="23" t="s">
        <v>384</v>
      </c>
    </row>
    <row r="30" spans="1:16" ht="30">
      <c r="A30" s="14" t="s">
        <v>120</v>
      </c>
      <c r="B30" s="15">
        <v>1</v>
      </c>
      <c r="C30" s="16" t="s">
        <v>121</v>
      </c>
      <c r="D30" s="13" t="s">
        <v>326</v>
      </c>
      <c r="E30" s="13"/>
      <c r="F30" s="13"/>
      <c r="G30" s="13"/>
      <c r="H30" s="13"/>
      <c r="I30" s="13"/>
      <c r="P30" s="24" t="s">
        <v>385</v>
      </c>
    </row>
    <row r="31" spans="1:16" ht="30">
      <c r="A31" s="14" t="s">
        <v>128</v>
      </c>
      <c r="B31" s="15">
        <v>1</v>
      </c>
      <c r="C31" s="16" t="s">
        <v>129</v>
      </c>
      <c r="D31" s="13" t="s">
        <v>327</v>
      </c>
      <c r="E31" s="13"/>
      <c r="F31" s="13"/>
      <c r="G31" s="13"/>
      <c r="H31" s="13"/>
      <c r="I31" s="13"/>
      <c r="P31" s="24" t="s">
        <v>386</v>
      </c>
    </row>
    <row r="32" spans="1:16" ht="45">
      <c r="A32" s="14" t="s">
        <v>136</v>
      </c>
      <c r="B32" s="15">
        <v>2</v>
      </c>
      <c r="C32" s="16" t="s">
        <v>137</v>
      </c>
      <c r="D32" s="13" t="s">
        <v>328</v>
      </c>
      <c r="E32" s="13" t="s">
        <v>329</v>
      </c>
      <c r="F32" s="13"/>
      <c r="G32" s="13"/>
      <c r="H32" s="13"/>
      <c r="I32" s="13"/>
    </row>
    <row r="33" spans="1:9" ht="75">
      <c r="A33" s="14" t="s">
        <v>146</v>
      </c>
      <c r="B33" s="15">
        <v>2</v>
      </c>
      <c r="C33" s="16" t="s">
        <v>147</v>
      </c>
      <c r="D33" s="13" t="s">
        <v>330</v>
      </c>
      <c r="E33" s="13" t="s">
        <v>331</v>
      </c>
      <c r="F33" s="13"/>
      <c r="G33" s="13"/>
      <c r="H33" s="13"/>
      <c r="I33" s="13"/>
    </row>
    <row r="34" spans="1:9" ht="90">
      <c r="A34" s="14" t="s">
        <v>158</v>
      </c>
      <c r="B34" s="15">
        <v>5</v>
      </c>
      <c r="C34" s="16" t="s">
        <v>159</v>
      </c>
      <c r="D34" s="13" t="s">
        <v>332</v>
      </c>
      <c r="E34" s="13" t="s">
        <v>333</v>
      </c>
      <c r="F34" s="13" t="s">
        <v>334</v>
      </c>
      <c r="G34" s="13" t="s">
        <v>335</v>
      </c>
      <c r="H34" s="13" t="s">
        <v>336</v>
      </c>
      <c r="I34" s="13"/>
    </row>
    <row r="35" spans="1:9" ht="75">
      <c r="A35" s="14" t="s">
        <v>182</v>
      </c>
      <c r="B35" s="15">
        <v>5</v>
      </c>
      <c r="C35" s="16" t="s">
        <v>183</v>
      </c>
      <c r="D35" s="13" t="s">
        <v>337</v>
      </c>
      <c r="E35" s="13" t="s">
        <v>338</v>
      </c>
      <c r="F35" s="13" t="s">
        <v>339</v>
      </c>
      <c r="G35" s="13" t="s">
        <v>340</v>
      </c>
      <c r="H35" s="13" t="s">
        <v>341</v>
      </c>
      <c r="I35" s="13"/>
    </row>
    <row r="36" spans="1:9" ht="75">
      <c r="A36" s="14" t="s">
        <v>206</v>
      </c>
      <c r="B36" s="15">
        <v>2</v>
      </c>
      <c r="C36" s="16" t="s">
        <v>207</v>
      </c>
      <c r="D36" s="13" t="s">
        <v>342</v>
      </c>
      <c r="E36" s="13" t="s">
        <v>343</v>
      </c>
      <c r="F36" s="13"/>
      <c r="G36" s="13"/>
      <c r="H36" s="13"/>
      <c r="I36" s="13"/>
    </row>
    <row r="37" spans="1:9" ht="45">
      <c r="A37" s="14" t="s">
        <v>216</v>
      </c>
      <c r="B37" s="15">
        <v>1</v>
      </c>
      <c r="C37" s="16" t="s">
        <v>217</v>
      </c>
      <c r="D37" s="13" t="s">
        <v>344</v>
      </c>
      <c r="E37" s="13"/>
      <c r="F37" s="13"/>
      <c r="G37" s="13"/>
      <c r="H37" s="13"/>
      <c r="I37" s="13"/>
    </row>
    <row r="38" spans="1:9" ht="60">
      <c r="A38" s="14" t="s">
        <v>224</v>
      </c>
      <c r="B38" s="15">
        <v>3</v>
      </c>
      <c r="C38" s="16" t="s">
        <v>225</v>
      </c>
      <c r="D38" s="13" t="s">
        <v>345</v>
      </c>
      <c r="E38" s="13" t="s">
        <v>346</v>
      </c>
      <c r="F38" s="13" t="s">
        <v>347</v>
      </c>
      <c r="G38" s="13"/>
      <c r="H38" s="13"/>
      <c r="I38" s="13"/>
    </row>
    <row r="39" spans="1:9" ht="45">
      <c r="A39" s="14" t="s">
        <v>236</v>
      </c>
      <c r="B39" s="15">
        <v>1</v>
      </c>
      <c r="C39" s="16" t="s">
        <v>237</v>
      </c>
      <c r="D39" s="13" t="s">
        <v>348</v>
      </c>
      <c r="E39" s="13"/>
      <c r="F39" s="13"/>
      <c r="G39" s="13"/>
      <c r="H39" s="13"/>
      <c r="I39" s="13"/>
    </row>
    <row r="40" spans="1:9" ht="75">
      <c r="A40" s="14" t="s">
        <v>246</v>
      </c>
      <c r="B40" s="15">
        <v>2</v>
      </c>
      <c r="C40" s="16" t="s">
        <v>247</v>
      </c>
      <c r="D40" s="13" t="s">
        <v>349</v>
      </c>
      <c r="E40" s="13" t="s">
        <v>350</v>
      </c>
      <c r="F40" s="13"/>
      <c r="G40" s="13"/>
      <c r="H40" s="13"/>
      <c r="I40" s="13"/>
    </row>
    <row r="41" spans="1:9" ht="60">
      <c r="A41" s="14" t="s">
        <v>258</v>
      </c>
      <c r="B41" s="15">
        <v>2</v>
      </c>
      <c r="C41" s="16" t="s">
        <v>280</v>
      </c>
      <c r="D41" s="13" t="s">
        <v>351</v>
      </c>
      <c r="E41" s="13" t="s">
        <v>352</v>
      </c>
      <c r="F41" s="13"/>
      <c r="G41" s="13"/>
      <c r="H41" s="13"/>
      <c r="I41" s="13"/>
    </row>
  </sheetData>
  <sheetProtection algorithmName="SHA-512" hashValue="tOFwvF/8k1Y+Plpodc6cWJzClsof7ZAQ+Llm1VxX0S1lVze2ttFFkw17+WYSRgmkXuAM4kERQPosrchuobbXvA==" saltValue="UzQ2T6H7KH+jhIy2oaZvaA==" spinCount="100000" sheet="1" selectLockedCells="1"/>
  <mergeCells count="6">
    <mergeCell ref="A1:I1"/>
    <mergeCell ref="A22:I22"/>
    <mergeCell ref="N3:N5"/>
    <mergeCell ref="N6:N10"/>
    <mergeCell ref="N11:N12"/>
    <mergeCell ref="N13:N18"/>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8"/>
  <dimension ref="A2:O61"/>
  <sheetViews>
    <sheetView topLeftCell="C1" zoomScale="60" zoomScaleNormal="60" workbookViewId="0">
      <selection activeCell="D41" sqref="D41"/>
    </sheetView>
  </sheetViews>
  <sheetFormatPr baseColWidth="10" defaultRowHeight="15"/>
  <cols>
    <col min="3" max="12" width="30.7109375" customWidth="1"/>
    <col min="13" max="13" width="56.85546875" customWidth="1"/>
    <col min="14" max="14" width="59.28515625" customWidth="1"/>
  </cols>
  <sheetData>
    <row r="2" spans="1:15" ht="30" customHeight="1">
      <c r="B2" s="22"/>
      <c r="C2" s="23" t="s">
        <v>532</v>
      </c>
      <c r="D2" s="23" t="s">
        <v>533</v>
      </c>
      <c r="E2" s="23" t="s">
        <v>534</v>
      </c>
      <c r="F2" s="23" t="s">
        <v>535</v>
      </c>
      <c r="G2" s="23" t="s">
        <v>536</v>
      </c>
      <c r="H2" s="23" t="s">
        <v>537</v>
      </c>
      <c r="I2" s="23" t="s">
        <v>538</v>
      </c>
      <c r="J2" s="23" t="s">
        <v>539</v>
      </c>
      <c r="K2" s="23" t="s">
        <v>540</v>
      </c>
      <c r="L2" s="23" t="s">
        <v>541</v>
      </c>
      <c r="O2">
        <v>1</v>
      </c>
    </row>
    <row r="3" spans="1:15" ht="30" customHeight="1">
      <c r="A3" s="713" t="s">
        <v>3</v>
      </c>
      <c r="B3" s="24" t="s">
        <v>358</v>
      </c>
      <c r="C3" s="24" t="str">
        <f>IF(TA_1!$N10&lt;&gt;"",TA_1!$N10,"")</f>
        <v/>
      </c>
      <c r="D3" s="24" t="str">
        <f>IF(TA_2!$N10&lt;&gt;"",TA_2!$N10,"")</f>
        <v/>
      </c>
      <c r="E3" s="24" t="str">
        <f>IF(TA_3!$N10&lt;&gt;"",TA_3!$N10,"")</f>
        <v/>
      </c>
      <c r="F3" s="24" t="str">
        <f>IF(TA_4!$N10&lt;&gt;"",TA_4!$N10,"")</f>
        <v/>
      </c>
      <c r="G3" s="24" t="str">
        <f>IF(TA_5!$N10&lt;&gt;"",TA_5!$N10,"")</f>
        <v/>
      </c>
      <c r="H3" s="24" t="str">
        <f>IF(TA_6!$N10&lt;&gt;"",TA_6!$N10,"")</f>
        <v/>
      </c>
      <c r="I3" s="24" t="str">
        <f>IF(TA_7!$N10&lt;&gt;"",TA_7!$N10,"")</f>
        <v/>
      </c>
      <c r="J3" s="24" t="str">
        <f>IF(TA_8!$N10&lt;&gt;"",TA_8!$N10,"")</f>
        <v/>
      </c>
      <c r="K3" s="24" t="str">
        <f>IF(TA_9!$N10&lt;&gt;"",TA_9!$N10,"")</f>
        <v/>
      </c>
      <c r="L3" s="24" t="str">
        <f>IF(TA_10!$N10&lt;&gt;"",TA_10!$N10,"")</f>
        <v/>
      </c>
      <c r="M3" s="27" t="s">
        <v>4</v>
      </c>
      <c r="N3" s="302" t="str">
        <f>CONCATENATE(IF(C3&lt;&gt;"",C3&amp;" // ",""),IF(D3&lt;&gt;"",D3&amp;" // ",""),IF(E3&lt;&gt;"",E3&amp;" // ",""),IF(F3&lt;&gt;"",F3&amp;" // ",""),IF(G3&lt;&gt;"",G3&amp;" // ",""),IF(H3&lt;&gt;"",H3&amp;" // ",""),IF(I3&lt;&gt;"",I3&amp;" // ",""),IF(J3&lt;&gt;"",J3&amp;" // ",""),IF(K3&lt;&gt;"",K3&amp;" // ",""),IF(L3&lt;&gt;"",L3&amp;" // ",""))</f>
        <v/>
      </c>
      <c r="O3">
        <v>2</v>
      </c>
    </row>
    <row r="4" spans="1:15" ht="30" customHeight="1">
      <c r="A4" s="713"/>
      <c r="B4" s="24" t="s">
        <v>359</v>
      </c>
      <c r="C4" s="24" t="str">
        <f>IF(TA_1!$N11&lt;&gt;"",TA_1!$N11,"")</f>
        <v/>
      </c>
      <c r="D4" s="24" t="str">
        <f>IF(TA_2!$N11&lt;&gt;"",TA_2!$N11,"")</f>
        <v/>
      </c>
      <c r="E4" s="24" t="str">
        <f>IF(TA_3!$N11&lt;&gt;"",TA_3!$N11,"")</f>
        <v/>
      </c>
      <c r="F4" s="24" t="str">
        <f>IF(TA_4!$N11&lt;&gt;"",TA_4!$N11,"")</f>
        <v/>
      </c>
      <c r="G4" s="24" t="str">
        <f>IF(TA_5!$N11&lt;&gt;"",TA_5!$N11,"")</f>
        <v/>
      </c>
      <c r="H4" s="24" t="str">
        <f>IF(TA_6!$N11&lt;&gt;"",TA_6!$N11,"")</f>
        <v/>
      </c>
      <c r="I4" s="24" t="str">
        <f>IF(TA_7!$N11&lt;&gt;"",TA_7!$N11,"")</f>
        <v/>
      </c>
      <c r="J4" s="24" t="str">
        <f>IF(TA_8!$N11&lt;&gt;"",TA_8!$N11,"")</f>
        <v/>
      </c>
      <c r="K4" s="24" t="str">
        <f>IF(TA_9!$N11&lt;&gt;"",TA_9!$N11,"")</f>
        <v/>
      </c>
      <c r="L4" s="24" t="str">
        <f>IF(TA_10!$N11&lt;&gt;"",TA_10!$N11,"")</f>
        <v/>
      </c>
      <c r="M4" s="27" t="s">
        <v>10</v>
      </c>
      <c r="N4" s="302" t="str">
        <f t="shared" ref="N4:N31" si="0">CONCATENATE(IF(C4&lt;&gt;"",C4&amp;" // ",""),IF(D4&lt;&gt;"",D4&amp;" // ",""),IF(E4&lt;&gt;"",E4&amp;" // ",""),IF(F4&lt;&gt;"",F4&amp;" // ",""),IF(G4&lt;&gt;"",G4&amp;" // ",""),IF(H4&lt;&gt;"",H4&amp;" // ",""),IF(I4&lt;&gt;"",I4&amp;" // ",""),IF(J4&lt;&gt;"",J4&amp;" // ",""),IF(K4&lt;&gt;"",K4&amp;" // ",""),IF(L4&lt;&gt;"",L4&amp;" // ",""))</f>
        <v/>
      </c>
      <c r="O4">
        <v>3</v>
      </c>
    </row>
    <row r="5" spans="1:15" ht="30" customHeight="1">
      <c r="A5" s="713"/>
      <c r="B5" s="24" t="s">
        <v>360</v>
      </c>
      <c r="C5" s="24" t="str">
        <f>IF(TA_1!$N12&lt;&gt;"",TA_1!$N12,"")</f>
        <v/>
      </c>
      <c r="D5" s="24" t="str">
        <f>IF(TA_2!$N12&lt;&gt;"",TA_2!$N12,"")</f>
        <v/>
      </c>
      <c r="E5" s="24" t="str">
        <f>IF(TA_3!$N12&lt;&gt;"",TA_3!$N12,"")</f>
        <v/>
      </c>
      <c r="F5" s="24" t="str">
        <f>IF(TA_4!$N12&lt;&gt;"",TA_4!$N12,"")</f>
        <v/>
      </c>
      <c r="G5" s="24" t="str">
        <f>IF(TA_5!$N12&lt;&gt;"",TA_5!$N12,"")</f>
        <v/>
      </c>
      <c r="H5" s="24" t="str">
        <f>IF(TA_6!$N12&lt;&gt;"",TA_6!$N12,"")</f>
        <v/>
      </c>
      <c r="I5" s="24" t="str">
        <f>IF(TA_7!$N12&lt;&gt;"",TA_7!$N12,"")</f>
        <v/>
      </c>
      <c r="J5" s="24" t="str">
        <f>IF(TA_8!$N12&lt;&gt;"",TA_8!$N12,"")</f>
        <v/>
      </c>
      <c r="K5" s="24" t="str">
        <f>IF(TA_9!$N12&lt;&gt;"",TA_9!$N12,"")</f>
        <v/>
      </c>
      <c r="L5" s="24" t="str">
        <f>IF(TA_10!$N12&lt;&gt;"",TA_10!$N12,"")</f>
        <v/>
      </c>
      <c r="M5" s="27" t="s">
        <v>15</v>
      </c>
      <c r="N5" s="302" t="str">
        <f t="shared" si="0"/>
        <v/>
      </c>
      <c r="O5">
        <v>4</v>
      </c>
    </row>
    <row r="6" spans="1:15" ht="30" customHeight="1">
      <c r="A6" s="713"/>
      <c r="B6" s="24" t="s">
        <v>361</v>
      </c>
      <c r="C6" s="24" t="str">
        <f>IF(TA_1!$N13&lt;&gt;"",TA_1!$N13,"")</f>
        <v/>
      </c>
      <c r="D6" s="24" t="str">
        <f>IF(TA_2!$N13&lt;&gt;"",TA_2!$N13,"")</f>
        <v/>
      </c>
      <c r="E6" s="24" t="str">
        <f>IF(TA_3!$N13&lt;&gt;"",TA_3!$N13,"")</f>
        <v/>
      </c>
      <c r="F6" s="24" t="str">
        <f>IF(TA_4!$N13&lt;&gt;"",TA_4!$N13,"")</f>
        <v/>
      </c>
      <c r="G6" s="24" t="str">
        <f>IF(TA_5!$N13&lt;&gt;"",TA_5!$N13,"")</f>
        <v/>
      </c>
      <c r="H6" s="24" t="str">
        <f>IF(TA_6!$N13&lt;&gt;"",TA_6!$N13,"")</f>
        <v/>
      </c>
      <c r="I6" s="24" t="str">
        <f>IF(TA_7!$N13&lt;&gt;"",TA_7!$N13,"")</f>
        <v/>
      </c>
      <c r="J6" s="24" t="str">
        <f>IF(TA_8!$N13&lt;&gt;"",TA_8!$N13,"")</f>
        <v/>
      </c>
      <c r="K6" s="24" t="str">
        <f>IF(TA_9!$N13&lt;&gt;"",TA_9!$N13,"")</f>
        <v/>
      </c>
      <c r="L6" s="24" t="str">
        <f>IF(TA_10!$N13&lt;&gt;"",TA_10!$N13,"")</f>
        <v/>
      </c>
      <c r="M6" s="27" t="s">
        <v>16</v>
      </c>
      <c r="N6" s="302" t="str">
        <f t="shared" si="0"/>
        <v/>
      </c>
      <c r="O6">
        <v>5</v>
      </c>
    </row>
    <row r="7" spans="1:15" ht="30" customHeight="1">
      <c r="A7" s="713"/>
      <c r="B7" s="24" t="s">
        <v>362</v>
      </c>
      <c r="C7" s="24" t="str">
        <f>IF(TA_1!$N14&lt;&gt;"",TA_1!$N14,"")</f>
        <v/>
      </c>
      <c r="D7" s="24" t="str">
        <f>IF(TA_2!$N14&lt;&gt;"",TA_2!$N14,"")</f>
        <v/>
      </c>
      <c r="E7" s="24" t="str">
        <f>IF(TA_3!$N14&lt;&gt;"",TA_3!$N14,"")</f>
        <v/>
      </c>
      <c r="F7" s="24" t="str">
        <f>IF(TA_4!$N14&lt;&gt;"",TA_4!$N14,"")</f>
        <v/>
      </c>
      <c r="G7" s="24" t="str">
        <f>IF(TA_5!$N14&lt;&gt;"",TA_5!$N14,"")</f>
        <v/>
      </c>
      <c r="H7" s="24" t="str">
        <f>IF(TA_6!$N14&lt;&gt;"",TA_6!$N14,"")</f>
        <v/>
      </c>
      <c r="I7" s="24" t="str">
        <f>IF(TA_7!$N14&lt;&gt;"",TA_7!$N14,"")</f>
        <v/>
      </c>
      <c r="J7" s="24" t="str">
        <f>IF(TA_8!$N14&lt;&gt;"",TA_8!$N14,"")</f>
        <v/>
      </c>
      <c r="K7" s="24" t="str">
        <f>IF(TA_9!$N14&lt;&gt;"",TA_9!$N14,"")</f>
        <v/>
      </c>
      <c r="L7" s="24" t="str">
        <f>IF(TA_10!$N14&lt;&gt;"",TA_10!$N14,"")</f>
        <v/>
      </c>
      <c r="M7" s="27" t="s">
        <v>17</v>
      </c>
      <c r="N7" s="302" t="str">
        <f t="shared" si="0"/>
        <v/>
      </c>
      <c r="O7">
        <v>6</v>
      </c>
    </row>
    <row r="8" spans="1:15" ht="30" customHeight="1">
      <c r="A8" s="713" t="s">
        <v>9</v>
      </c>
      <c r="B8" s="23" t="s">
        <v>363</v>
      </c>
      <c r="C8" s="24" t="str">
        <f>IF(TA_1!$N16&lt;&gt;"",TA_1!$N16,"")</f>
        <v/>
      </c>
      <c r="D8" s="24" t="str">
        <f>IF(TA_2!$N16&lt;&gt;"",TA_2!$N16,"")</f>
        <v/>
      </c>
      <c r="E8" s="24" t="str">
        <f>IF(TA_3!$N16&lt;&gt;"",TA_3!$N16,"")</f>
        <v/>
      </c>
      <c r="F8" s="24" t="str">
        <f>IF(TA_4!$N16&lt;&gt;"",TA_4!$N16,"")</f>
        <v/>
      </c>
      <c r="G8" s="24" t="str">
        <f>IF(TA_5!$N16&lt;&gt;"",TA_5!$N16,"")</f>
        <v/>
      </c>
      <c r="H8" s="24" t="str">
        <f>IF(TA_6!$N16&lt;&gt;"",TA_6!$N16,"")</f>
        <v/>
      </c>
      <c r="I8" s="24" t="str">
        <f>IF(TA_7!$N16&lt;&gt;"",TA_7!$N16,"")</f>
        <v/>
      </c>
      <c r="J8" s="24" t="str">
        <f>IF(TA_8!$N16&lt;&gt;"",TA_8!$N16,"")</f>
        <v/>
      </c>
      <c r="K8" s="24" t="str">
        <f>IF(TA_9!$N16&lt;&gt;"",TA_9!$N16,"")</f>
        <v/>
      </c>
      <c r="L8" s="24" t="str">
        <f>IF(TA_10!$N16&lt;&gt;"",TA_10!$N16,"")</f>
        <v/>
      </c>
      <c r="M8" s="28" t="s">
        <v>22</v>
      </c>
      <c r="N8" s="302" t="str">
        <f t="shared" si="0"/>
        <v/>
      </c>
      <c r="O8">
        <v>7</v>
      </c>
    </row>
    <row r="9" spans="1:15" ht="30" customHeight="1">
      <c r="A9" s="713"/>
      <c r="B9" s="23" t="s">
        <v>364</v>
      </c>
      <c r="C9" s="24" t="str">
        <f>IF(TA_1!$N17&lt;&gt;"",TA_1!$N17,"")</f>
        <v/>
      </c>
      <c r="D9" s="24" t="str">
        <f>IF(TA_2!$N17&lt;&gt;"",TA_2!$N17,"")</f>
        <v/>
      </c>
      <c r="E9" s="24" t="str">
        <f>IF(TA_3!$N17&lt;&gt;"",TA_3!$N17,"")</f>
        <v/>
      </c>
      <c r="F9" s="24" t="str">
        <f>IF(TA_4!$N17&lt;&gt;"",TA_4!$N17,"")</f>
        <v/>
      </c>
      <c r="G9" s="24" t="str">
        <f>IF(TA_5!$N17&lt;&gt;"",TA_5!$N17,"")</f>
        <v/>
      </c>
      <c r="H9" s="24" t="str">
        <f>IF(TA_6!$N17&lt;&gt;"",TA_6!$N17,"")</f>
        <v/>
      </c>
      <c r="I9" s="24" t="str">
        <f>IF(TA_7!$N17&lt;&gt;"",TA_7!$N17,"")</f>
        <v/>
      </c>
      <c r="J9" s="24" t="str">
        <f>IF(TA_8!$N17&lt;&gt;"",TA_8!$N17,"")</f>
        <v/>
      </c>
      <c r="K9" s="24" t="str">
        <f>IF(TA_9!$N17&lt;&gt;"",TA_9!$N17,"")</f>
        <v/>
      </c>
      <c r="L9" s="24" t="str">
        <f>IF(TA_10!$N17&lt;&gt;"",TA_10!$N17,"")</f>
        <v/>
      </c>
      <c r="M9" s="28" t="s">
        <v>25</v>
      </c>
      <c r="N9" s="302" t="str">
        <f t="shared" si="0"/>
        <v/>
      </c>
      <c r="O9">
        <v>8</v>
      </c>
    </row>
    <row r="10" spans="1:15" ht="30" customHeight="1">
      <c r="A10" s="713"/>
      <c r="B10" s="23" t="s">
        <v>365</v>
      </c>
      <c r="C10" s="24" t="str">
        <f>IF(TA_1!$N18&lt;&gt;"",TA_1!$N18,"")</f>
        <v/>
      </c>
      <c r="D10" s="24" t="str">
        <f>IF(TA_2!$N18&lt;&gt;"",TA_2!$N18,"")</f>
        <v/>
      </c>
      <c r="E10" s="24" t="str">
        <f>IF(TA_3!$N18&lt;&gt;"",TA_3!$N18,"")</f>
        <v/>
      </c>
      <c r="F10" s="24" t="str">
        <f>IF(TA_4!$N18&lt;&gt;"",TA_4!$N18,"")</f>
        <v/>
      </c>
      <c r="G10" s="24" t="str">
        <f>IF(TA_5!$N18&lt;&gt;"",TA_5!$N18,"")</f>
        <v/>
      </c>
      <c r="H10" s="24" t="str">
        <f>IF(TA_6!$N18&lt;&gt;"",TA_6!$N18,"")</f>
        <v/>
      </c>
      <c r="I10" s="24" t="str">
        <f>IF(TA_7!$N18&lt;&gt;"",TA_7!$N18,"")</f>
        <v/>
      </c>
      <c r="J10" s="24" t="str">
        <f>IF(TA_8!$N18&lt;&gt;"",TA_8!$N18,"")</f>
        <v/>
      </c>
      <c r="K10" s="24" t="str">
        <f>IF(TA_9!$N18&lt;&gt;"",TA_9!$N18,"")</f>
        <v/>
      </c>
      <c r="L10" s="24" t="str">
        <f>IF(TA_10!$N18&lt;&gt;"",TA_10!$N18,"")</f>
        <v/>
      </c>
      <c r="M10" s="28" t="s">
        <v>29</v>
      </c>
      <c r="N10" s="302" t="str">
        <f t="shared" si="0"/>
        <v/>
      </c>
      <c r="O10">
        <v>9</v>
      </c>
    </row>
    <row r="11" spans="1:15" ht="30" customHeight="1">
      <c r="A11" s="713"/>
      <c r="B11" s="23" t="s">
        <v>366</v>
      </c>
      <c r="C11" s="24" t="str">
        <f>IF(TA_1!$N19&lt;&gt;"",TA_1!$N19,"")</f>
        <v/>
      </c>
      <c r="D11" s="24" t="str">
        <f>IF(TA_2!$N19&lt;&gt;"",TA_2!$N19,"")</f>
        <v/>
      </c>
      <c r="E11" s="24" t="str">
        <f>IF(TA_3!$N19&lt;&gt;"",TA_3!$N19,"")</f>
        <v/>
      </c>
      <c r="F11" s="24" t="str">
        <f>IF(TA_4!$N19&lt;&gt;"",TA_4!$N19,"")</f>
        <v/>
      </c>
      <c r="G11" s="24" t="str">
        <f>IF(TA_5!$N19&lt;&gt;"",TA_5!$N19,"")</f>
        <v/>
      </c>
      <c r="H11" s="24" t="str">
        <f>IF(TA_6!$N19&lt;&gt;"",TA_6!$N19,"")</f>
        <v/>
      </c>
      <c r="I11" s="24" t="str">
        <f>IF(TA_7!$N19&lt;&gt;"",TA_7!$N19,"")</f>
        <v/>
      </c>
      <c r="J11" s="24" t="str">
        <f>IF(TA_8!$N19&lt;&gt;"",TA_8!$N19,"")</f>
        <v/>
      </c>
      <c r="K11" s="24" t="str">
        <f>IF(TA_9!$N19&lt;&gt;"",TA_9!$N19,"")</f>
        <v/>
      </c>
      <c r="L11" s="24" t="str">
        <f>IF(TA_10!$N19&lt;&gt;"",TA_10!$N19,"")</f>
        <v/>
      </c>
      <c r="M11" s="28" t="s">
        <v>33</v>
      </c>
      <c r="N11" s="302" t="str">
        <f t="shared" si="0"/>
        <v/>
      </c>
      <c r="O11">
        <v>10</v>
      </c>
    </row>
    <row r="12" spans="1:15" ht="30" customHeight="1">
      <c r="A12" s="713"/>
      <c r="B12" s="23" t="s">
        <v>367</v>
      </c>
      <c r="C12" s="24" t="str">
        <f>IF(TA_1!$N20&lt;&gt;"",TA_1!$N20,"")</f>
        <v/>
      </c>
      <c r="D12" s="24" t="str">
        <f>IF(TA_2!$N20&lt;&gt;"",TA_2!$N20,"")</f>
        <v/>
      </c>
      <c r="E12" s="24" t="str">
        <f>IF(TA_3!$N20&lt;&gt;"",TA_3!$N20,"")</f>
        <v/>
      </c>
      <c r="F12" s="24" t="str">
        <f>IF(TA_4!$N20&lt;&gt;"",TA_4!$N20,"")</f>
        <v/>
      </c>
      <c r="G12" s="24" t="str">
        <f>IF(TA_5!$N20&lt;&gt;"",TA_5!$N20,"")</f>
        <v/>
      </c>
      <c r="H12" s="24" t="str">
        <f>IF(TA_6!$N20&lt;&gt;"",TA_6!$N20,"")</f>
        <v/>
      </c>
      <c r="I12" s="24" t="str">
        <f>IF(TA_7!$N20&lt;&gt;"",TA_7!$N20,"")</f>
        <v/>
      </c>
      <c r="J12" s="24" t="str">
        <f>IF(TA_8!$N20&lt;&gt;"",TA_8!$N20,"")</f>
        <v/>
      </c>
      <c r="K12" s="24" t="str">
        <f>IF(TA_9!$N20&lt;&gt;"",TA_9!$N20,"")</f>
        <v/>
      </c>
      <c r="L12" s="24" t="str">
        <f>IF(TA_10!$N20&lt;&gt;"",TA_10!$N20,"")</f>
        <v/>
      </c>
      <c r="M12" s="28" t="s">
        <v>37</v>
      </c>
      <c r="N12" s="302" t="str">
        <f t="shared" si="0"/>
        <v/>
      </c>
      <c r="O12">
        <v>11</v>
      </c>
    </row>
    <row r="13" spans="1:15" ht="30" customHeight="1">
      <c r="A13" s="713" t="s">
        <v>14</v>
      </c>
      <c r="B13" s="24" t="s">
        <v>368</v>
      </c>
      <c r="C13" s="24" t="str">
        <f>IF(TA_1!$N22&lt;&gt;"",TA_1!$N22,"")</f>
        <v/>
      </c>
      <c r="D13" s="24" t="str">
        <f>IF(TA_2!$N22&lt;&gt;"",TA_2!$N22,"")</f>
        <v/>
      </c>
      <c r="E13" s="24" t="str">
        <f>IF(TA_3!$N22&lt;&gt;"",TA_3!$N22,"")</f>
        <v/>
      </c>
      <c r="F13" s="24" t="str">
        <f>IF(TA_4!$N22&lt;&gt;"",TA_4!$N22,"")</f>
        <v/>
      </c>
      <c r="G13" s="24" t="str">
        <f>IF(TA_5!$N22&lt;&gt;"",TA_5!$N22,"")</f>
        <v/>
      </c>
      <c r="H13" s="24" t="str">
        <f>IF(TA_6!$N22&lt;&gt;"",TA_6!$N22,"")</f>
        <v/>
      </c>
      <c r="I13" s="24" t="str">
        <f>IF(TA_7!$N22&lt;&gt;"",TA_7!$N22,"")</f>
        <v/>
      </c>
      <c r="J13" s="24" t="str">
        <f>IF(TA_8!$N22&lt;&gt;"",TA_8!$N22,"")</f>
        <v/>
      </c>
      <c r="K13" s="24" t="str">
        <f>IF(TA_9!$N22&lt;&gt;"",TA_9!$N22,"")</f>
        <v/>
      </c>
      <c r="L13" s="24" t="str">
        <f>IF(TA_10!$N22&lt;&gt;"",TA_10!$N22,"")</f>
        <v/>
      </c>
      <c r="M13" s="27" t="s">
        <v>40</v>
      </c>
      <c r="N13" s="302" t="str">
        <f t="shared" si="0"/>
        <v/>
      </c>
      <c r="O13">
        <v>12</v>
      </c>
    </row>
    <row r="14" spans="1:15" ht="30" customHeight="1">
      <c r="A14" s="713"/>
      <c r="B14" s="24" t="s">
        <v>369</v>
      </c>
      <c r="C14" s="24" t="str">
        <f>IF(TA_1!$N23&lt;&gt;"",TA_1!$N23,"")</f>
        <v/>
      </c>
      <c r="D14" s="24" t="str">
        <f>IF(TA_2!$N23&lt;&gt;"",TA_2!$N23,"")</f>
        <v/>
      </c>
      <c r="E14" s="24" t="str">
        <f>IF(TA_3!$N23&lt;&gt;"",TA_3!$N23,"")</f>
        <v/>
      </c>
      <c r="F14" s="24" t="str">
        <f>IF(TA_4!$N23&lt;&gt;"",TA_4!$N23,"")</f>
        <v/>
      </c>
      <c r="G14" s="24" t="str">
        <f>IF(TA_5!$N23&lt;&gt;"",TA_5!$N23,"")</f>
        <v/>
      </c>
      <c r="H14" s="24" t="str">
        <f>IF(TA_6!$N23&lt;&gt;"",TA_6!$N23,"")</f>
        <v/>
      </c>
      <c r="I14" s="24" t="str">
        <f>IF(TA_7!$N23&lt;&gt;"",TA_7!$N23,"")</f>
        <v/>
      </c>
      <c r="J14" s="24" t="str">
        <f>IF(TA_8!$N23&lt;&gt;"",TA_8!$N23,"")</f>
        <v/>
      </c>
      <c r="K14" s="24" t="str">
        <f>IF(TA_9!$N23&lt;&gt;"",TA_9!$N23,"")</f>
        <v/>
      </c>
      <c r="L14" s="24" t="str">
        <f>IF(TA_10!$N23&lt;&gt;"",TA_10!$N23,"")</f>
        <v/>
      </c>
      <c r="M14" s="27" t="s">
        <v>41</v>
      </c>
      <c r="N14" s="302" t="str">
        <f t="shared" si="0"/>
        <v/>
      </c>
      <c r="O14">
        <v>13</v>
      </c>
    </row>
    <row r="15" spans="1:15" ht="30" customHeight="1">
      <c r="A15" s="713"/>
      <c r="B15" s="24" t="s">
        <v>370</v>
      </c>
      <c r="C15" s="24" t="str">
        <f>IF(TA_1!$N24&lt;&gt;"",TA_1!$N24,"")</f>
        <v/>
      </c>
      <c r="D15" s="24" t="str">
        <f>IF(TA_2!$N24&lt;&gt;"",TA_2!$N24,"")</f>
        <v/>
      </c>
      <c r="E15" s="24" t="str">
        <f>IF(TA_3!$N24&lt;&gt;"",TA_3!$N24,"")</f>
        <v/>
      </c>
      <c r="F15" s="24" t="str">
        <f>IF(TA_4!$N24&lt;&gt;"",TA_4!$N24,"")</f>
        <v/>
      </c>
      <c r="G15" s="24" t="str">
        <f>IF(TA_5!$N24&lt;&gt;"",TA_5!$N24,"")</f>
        <v/>
      </c>
      <c r="H15" s="24" t="str">
        <f>IF(TA_6!$N24&lt;&gt;"",TA_6!$N24,"")</f>
        <v/>
      </c>
      <c r="I15" s="24" t="str">
        <f>IF(TA_7!$N24&lt;&gt;"",TA_7!$N24,"")</f>
        <v/>
      </c>
      <c r="J15" s="24" t="str">
        <f>IF(TA_8!$N24&lt;&gt;"",TA_8!$N24,"")</f>
        <v/>
      </c>
      <c r="K15" s="24" t="str">
        <f>IF(TA_9!$N24&lt;&gt;"",TA_9!$N24,"")</f>
        <v/>
      </c>
      <c r="L15" s="24" t="str">
        <f>IF(TA_10!$N24&lt;&gt;"",TA_10!$N24,"")</f>
        <v/>
      </c>
      <c r="M15" s="27" t="s">
        <v>42</v>
      </c>
      <c r="N15" s="302" t="str">
        <f t="shared" si="0"/>
        <v/>
      </c>
      <c r="O15">
        <v>14</v>
      </c>
    </row>
    <row r="16" spans="1:15" ht="30" customHeight="1">
      <c r="A16" s="713"/>
      <c r="B16" s="24" t="s">
        <v>371</v>
      </c>
      <c r="C16" s="24" t="str">
        <f>IF(TA_1!$N25&lt;&gt;"",TA_1!$N25,"")</f>
        <v/>
      </c>
      <c r="D16" s="24" t="str">
        <f>IF(TA_2!$N25&lt;&gt;"",TA_2!$N25,"")</f>
        <v/>
      </c>
      <c r="E16" s="24" t="str">
        <f>IF(TA_3!$N25&lt;&gt;"",TA_3!$N25,"")</f>
        <v/>
      </c>
      <c r="F16" s="24" t="str">
        <f>IF(TA_4!$N25&lt;&gt;"",TA_4!$N25,"")</f>
        <v/>
      </c>
      <c r="G16" s="24" t="str">
        <f>IF(TA_5!$N25&lt;&gt;"",TA_5!$N25,"")</f>
        <v/>
      </c>
      <c r="H16" s="24" t="str">
        <f>IF(TA_6!$N25&lt;&gt;"",TA_6!$N25,"")</f>
        <v/>
      </c>
      <c r="I16" s="24" t="str">
        <f>IF(TA_7!$N25&lt;&gt;"",TA_7!$N25,"")</f>
        <v/>
      </c>
      <c r="J16" s="24" t="str">
        <f>IF(TA_8!$N25&lt;&gt;"",TA_8!$N25,"")</f>
        <v/>
      </c>
      <c r="K16" s="24" t="str">
        <f>IF(TA_9!$N25&lt;&gt;"",TA_9!$N25,"")</f>
        <v/>
      </c>
      <c r="L16" s="24" t="str">
        <f>IF(TA_10!$N25&lt;&gt;"",TA_10!$N25,"")</f>
        <v/>
      </c>
      <c r="M16" s="24"/>
      <c r="N16" s="302" t="str">
        <f t="shared" si="0"/>
        <v/>
      </c>
      <c r="O16">
        <v>15</v>
      </c>
    </row>
    <row r="17" spans="1:15" ht="30" customHeight="1">
      <c r="A17" s="713" t="s">
        <v>387</v>
      </c>
      <c r="B17" s="23" t="s">
        <v>372</v>
      </c>
      <c r="C17" s="24" t="str">
        <f>IF(TA_1!$N27&lt;&gt;"",TA_1!$N27,"")</f>
        <v/>
      </c>
      <c r="D17" s="24" t="str">
        <f>IF(TA_2!$N27&lt;&gt;"",TA_2!$N27,"")</f>
        <v/>
      </c>
      <c r="E17" s="24" t="str">
        <f>IF(TA_3!$N27&lt;&gt;"",TA_3!$N27,"")</f>
        <v/>
      </c>
      <c r="F17" s="24" t="str">
        <f>IF(TA_4!$N27&lt;&gt;"",TA_4!$N27,"")</f>
        <v/>
      </c>
      <c r="G17" s="24" t="str">
        <f>IF(TA_5!$N27&lt;&gt;"",TA_5!$N27,"")</f>
        <v/>
      </c>
      <c r="H17" s="24" t="str">
        <f>IF(TA_6!$N27&lt;&gt;"",TA_6!$N27,"")</f>
        <v/>
      </c>
      <c r="I17" s="24" t="str">
        <f>IF(TA_7!$N27&lt;&gt;"",TA_7!$N27,"")</f>
        <v/>
      </c>
      <c r="J17" s="24" t="str">
        <f>IF(TA_8!$N27&lt;&gt;"",TA_8!$N27,"")</f>
        <v/>
      </c>
      <c r="K17" s="24" t="str">
        <f>IF(TA_9!$N27&lt;&gt;"",TA_9!$N27,"")</f>
        <v/>
      </c>
      <c r="L17" s="24" t="str">
        <f>IF(TA_10!$N27&lt;&gt;"",TA_10!$N27,"")</f>
        <v/>
      </c>
      <c r="M17" s="28" t="s">
        <v>47</v>
      </c>
      <c r="N17" s="302" t="str">
        <f t="shared" si="0"/>
        <v/>
      </c>
      <c r="O17">
        <v>16</v>
      </c>
    </row>
    <row r="18" spans="1:15" ht="30" customHeight="1">
      <c r="A18" s="713"/>
      <c r="B18" s="23" t="s">
        <v>373</v>
      </c>
      <c r="C18" s="24" t="str">
        <f>IF(TA_1!$N28&lt;&gt;"",TA_1!$N28,"")</f>
        <v/>
      </c>
      <c r="D18" s="24" t="str">
        <f>IF(TA_2!$N28&lt;&gt;"",TA_2!$N28,"")</f>
        <v/>
      </c>
      <c r="E18" s="24" t="str">
        <f>IF(TA_3!$N28&lt;&gt;"",TA_3!$N28,"")</f>
        <v/>
      </c>
      <c r="F18" s="24" t="str">
        <f>IF(TA_4!$N28&lt;&gt;"",TA_4!$N28,"")</f>
        <v/>
      </c>
      <c r="G18" s="24" t="str">
        <f>IF(TA_5!$N28&lt;&gt;"",TA_5!$N28,"")</f>
        <v/>
      </c>
      <c r="H18" s="24" t="str">
        <f>IF(TA_6!$N28&lt;&gt;"",TA_6!$N28,"")</f>
        <v/>
      </c>
      <c r="I18" s="24" t="str">
        <f>IF(TA_7!$N28&lt;&gt;"",TA_7!$N28,"")</f>
        <v/>
      </c>
      <c r="J18" s="24" t="str">
        <f>IF(TA_8!$N28&lt;&gt;"",TA_8!$N28,"")</f>
        <v/>
      </c>
      <c r="K18" s="24" t="str">
        <f>IF(TA_9!$N28&lt;&gt;"",TA_9!$N28,"")</f>
        <v/>
      </c>
      <c r="L18" s="24" t="str">
        <f>IF(TA_10!$N28&lt;&gt;"",TA_10!$N28,"")</f>
        <v/>
      </c>
      <c r="M18" s="28" t="s">
        <v>50</v>
      </c>
      <c r="N18" s="302" t="str">
        <f t="shared" si="0"/>
        <v/>
      </c>
      <c r="O18">
        <v>17</v>
      </c>
    </row>
    <row r="19" spans="1:15" ht="30" customHeight="1">
      <c r="A19" s="713"/>
      <c r="B19" s="23" t="s">
        <v>374</v>
      </c>
      <c r="C19" s="24" t="str">
        <f>IF(TA_1!$N29&lt;&gt;"",TA_1!$N29,"")</f>
        <v/>
      </c>
      <c r="D19" s="24" t="str">
        <f>IF(TA_2!$N29&lt;&gt;"",TA_2!$N29,"")</f>
        <v/>
      </c>
      <c r="E19" s="24" t="str">
        <f>IF(TA_3!$N29&lt;&gt;"",TA_3!$N29,"")</f>
        <v/>
      </c>
      <c r="F19" s="24" t="str">
        <f>IF(TA_4!$N29&lt;&gt;"",TA_4!$N29,"")</f>
        <v/>
      </c>
      <c r="G19" s="24" t="str">
        <f>IF(TA_5!$N29&lt;&gt;"",TA_5!$N29,"")</f>
        <v/>
      </c>
      <c r="H19" s="24" t="str">
        <f>IF(TA_6!$N29&lt;&gt;"",TA_6!$N29,"")</f>
        <v/>
      </c>
      <c r="I19" s="24" t="str">
        <f>IF(TA_7!$N29&lt;&gt;"",TA_7!$N29,"")</f>
        <v/>
      </c>
      <c r="J19" s="24" t="str">
        <f>IF(TA_8!$N29&lt;&gt;"",TA_8!$N29,"")</f>
        <v/>
      </c>
      <c r="K19" s="24" t="str">
        <f>IF(TA_9!$N29&lt;&gt;"",TA_9!$N29,"")</f>
        <v/>
      </c>
      <c r="L19" s="24" t="str">
        <f>IF(TA_10!$N29&lt;&gt;"",TA_10!$N29,"")</f>
        <v/>
      </c>
      <c r="M19" s="28" t="s">
        <v>51</v>
      </c>
      <c r="N19" s="302" t="str">
        <f t="shared" si="0"/>
        <v/>
      </c>
      <c r="O19">
        <v>18</v>
      </c>
    </row>
    <row r="20" spans="1:15" ht="30" customHeight="1">
      <c r="A20" s="713"/>
      <c r="B20" s="23" t="s">
        <v>375</v>
      </c>
      <c r="C20" s="24" t="str">
        <f>IF(TA_1!$N30&lt;&gt;"",TA_1!$N30,"")</f>
        <v/>
      </c>
      <c r="D20" s="24" t="str">
        <f>IF(TA_2!$N30&lt;&gt;"",TA_2!$N30,"")</f>
        <v/>
      </c>
      <c r="E20" s="24" t="str">
        <f>IF(TA_3!$N30&lt;&gt;"",TA_3!$N30,"")</f>
        <v/>
      </c>
      <c r="F20" s="24" t="str">
        <f>IF(TA_4!$N30&lt;&gt;"",TA_4!$N30,"")</f>
        <v/>
      </c>
      <c r="G20" s="24" t="str">
        <f>IF(TA_5!$N30&lt;&gt;"",TA_5!$N30,"")</f>
        <v/>
      </c>
      <c r="H20" s="24" t="str">
        <f>IF(TA_6!$N30&lt;&gt;"",TA_6!$N30,"")</f>
        <v/>
      </c>
      <c r="I20" s="24" t="str">
        <f>IF(TA_7!$N30&lt;&gt;"",TA_7!$N30,"")</f>
        <v/>
      </c>
      <c r="J20" s="24" t="str">
        <f>IF(TA_8!$N30&lt;&gt;"",TA_8!$N30,"")</f>
        <v/>
      </c>
      <c r="K20" s="24" t="str">
        <f>IF(TA_9!$N30&lt;&gt;"",TA_9!$N30,"")</f>
        <v/>
      </c>
      <c r="L20" s="24" t="str">
        <f>IF(TA_10!$N30&lt;&gt;"",TA_10!$N30,"")</f>
        <v/>
      </c>
      <c r="M20" s="28" t="s">
        <v>52</v>
      </c>
      <c r="N20" s="302" t="str">
        <f t="shared" si="0"/>
        <v/>
      </c>
      <c r="O20">
        <v>19</v>
      </c>
    </row>
    <row r="21" spans="1:15" ht="30" customHeight="1">
      <c r="A21" s="713"/>
      <c r="B21" s="23" t="s">
        <v>376</v>
      </c>
      <c r="C21" s="24" t="str">
        <f>IF(TA_1!$N31&lt;&gt;"",TA_1!$N31,"")</f>
        <v/>
      </c>
      <c r="D21" s="24" t="str">
        <f>IF(TA_2!$N31&lt;&gt;"",TA_2!$N31,"")</f>
        <v/>
      </c>
      <c r="E21" s="24" t="str">
        <f>IF(TA_3!$N31&lt;&gt;"",TA_3!$N31,"")</f>
        <v/>
      </c>
      <c r="F21" s="24" t="str">
        <f>IF(TA_4!$N31&lt;&gt;"",TA_4!$N31,"")</f>
        <v/>
      </c>
      <c r="G21" s="24" t="str">
        <f>IF(TA_5!$N31&lt;&gt;"",TA_5!$N31,"")</f>
        <v/>
      </c>
      <c r="H21" s="24" t="str">
        <f>IF(TA_6!$N31&lt;&gt;"",TA_6!$N31,"")</f>
        <v/>
      </c>
      <c r="I21" s="24" t="str">
        <f>IF(TA_7!$N31&lt;&gt;"",TA_7!$N31,"")</f>
        <v/>
      </c>
      <c r="J21" s="24" t="str">
        <f>IF(TA_8!$N31&lt;&gt;"",TA_8!$N31,"")</f>
        <v/>
      </c>
      <c r="K21" s="24" t="str">
        <f>IF(TA_9!$N31&lt;&gt;"",TA_9!$N31,"")</f>
        <v/>
      </c>
      <c r="L21" s="24" t="str">
        <f>IF(TA_10!$N31&lt;&gt;"",TA_10!$N31,"")</f>
        <v/>
      </c>
      <c r="M21" s="28" t="s">
        <v>53</v>
      </c>
      <c r="N21" s="302" t="str">
        <f t="shared" si="0"/>
        <v/>
      </c>
      <c r="O21">
        <v>20</v>
      </c>
    </row>
    <row r="22" spans="1:15" ht="30" customHeight="1">
      <c r="A22" s="713" t="s">
        <v>388</v>
      </c>
      <c r="B22" s="24" t="s">
        <v>377</v>
      </c>
      <c r="C22" s="24" t="str">
        <f>IF(TA_1!$N32&lt;&gt;"",TA_1!$N32,"")</f>
        <v/>
      </c>
      <c r="D22" s="24" t="str">
        <f>IF(TA_2!$N32&lt;&gt;"",TA_2!$N32,"")</f>
        <v/>
      </c>
      <c r="E22" s="24" t="str">
        <f>IF(TA_3!$N32&lt;&gt;"",TA_3!$N32,"")</f>
        <v/>
      </c>
      <c r="F22" s="24" t="str">
        <f>IF(TA_4!$N32&lt;&gt;"",TA_4!$N32,"")</f>
        <v/>
      </c>
      <c r="G22" s="24" t="str">
        <f>IF(TA_5!$N32&lt;&gt;"",TA_5!$N32,"")</f>
        <v/>
      </c>
      <c r="H22" s="24" t="str">
        <f>IF(TA_6!$N32&lt;&gt;"",TA_6!$N32,"")</f>
        <v/>
      </c>
      <c r="I22" s="24" t="str">
        <f>IF(TA_7!$N32&lt;&gt;"",TA_7!$N32,"")</f>
        <v/>
      </c>
      <c r="J22" s="24" t="str">
        <f>IF(TA_8!$N32&lt;&gt;"",TA_8!$N32,"")</f>
        <v/>
      </c>
      <c r="K22" s="24" t="str">
        <f>IF(TA_9!$N32&lt;&gt;"",TA_9!$N32,"")</f>
        <v/>
      </c>
      <c r="L22" s="24" t="str">
        <f>IF(TA_10!$N32&lt;&gt;"",TA_10!$N32,"")</f>
        <v/>
      </c>
      <c r="M22" s="27" t="s">
        <v>56</v>
      </c>
      <c r="N22" s="302" t="str">
        <f t="shared" si="0"/>
        <v/>
      </c>
      <c r="O22">
        <v>21</v>
      </c>
    </row>
    <row r="23" spans="1:15" ht="30" customHeight="1">
      <c r="A23" s="713"/>
      <c r="B23" s="24" t="s">
        <v>378</v>
      </c>
      <c r="C23" s="24" t="str">
        <f>IF(TA_1!$N33&lt;&gt;"",TA_1!$N33,"")</f>
        <v/>
      </c>
      <c r="D23" s="24" t="str">
        <f>IF(TA_2!$N33&lt;&gt;"",TA_2!$N33,"")</f>
        <v/>
      </c>
      <c r="E23" s="24" t="str">
        <f>IF(TA_3!$N33&lt;&gt;"",TA_3!$N33,"")</f>
        <v/>
      </c>
      <c r="F23" s="24" t="str">
        <f>IF(TA_4!$N33&lt;&gt;"",TA_4!$N33,"")</f>
        <v/>
      </c>
      <c r="G23" s="24" t="str">
        <f>IF(TA_5!$N33&lt;&gt;"",TA_5!$N33,"")</f>
        <v/>
      </c>
      <c r="H23" s="24" t="str">
        <f>IF(TA_6!$N33&lt;&gt;"",TA_6!$N33,"")</f>
        <v/>
      </c>
      <c r="I23" s="24" t="str">
        <f>IF(TA_7!$N33&lt;&gt;"",TA_7!$N33,"")</f>
        <v/>
      </c>
      <c r="J23" s="24" t="str">
        <f>IF(TA_8!$N33&lt;&gt;"",TA_8!$N33,"")</f>
        <v/>
      </c>
      <c r="K23" s="24" t="str">
        <f>IF(TA_9!$N33&lt;&gt;"",TA_9!$N33,"")</f>
        <v/>
      </c>
      <c r="L23" s="24" t="str">
        <f>IF(TA_10!$N33&lt;&gt;"",TA_10!$N33,"")</f>
        <v/>
      </c>
      <c r="M23" s="27" t="s">
        <v>57</v>
      </c>
      <c r="N23" s="302" t="str">
        <f t="shared" si="0"/>
        <v/>
      </c>
      <c r="O23">
        <v>22</v>
      </c>
    </row>
    <row r="24" spans="1:15" ht="30" customHeight="1">
      <c r="A24" s="713"/>
      <c r="B24" s="24" t="s">
        <v>379</v>
      </c>
      <c r="C24" s="24" t="str">
        <f>IF(TA_1!$N34&lt;&gt;"",TA_1!$N34,"")</f>
        <v/>
      </c>
      <c r="D24" s="24" t="str">
        <f>IF(TA_2!$N34&lt;&gt;"",TA_2!$N34,"")</f>
        <v/>
      </c>
      <c r="E24" s="24" t="str">
        <f>IF(TA_3!$N34&lt;&gt;"",TA_3!$N34,"")</f>
        <v/>
      </c>
      <c r="F24" s="24" t="str">
        <f>IF(TA_4!$N34&lt;&gt;"",TA_4!$N34,"")</f>
        <v/>
      </c>
      <c r="G24" s="24" t="str">
        <f>IF(TA_5!$N34&lt;&gt;"",TA_5!$N34,"")</f>
        <v/>
      </c>
      <c r="H24" s="24" t="str">
        <f>IF(TA_6!$N34&lt;&gt;"",TA_6!$N34,"")</f>
        <v/>
      </c>
      <c r="I24" s="24" t="str">
        <f>IF(TA_7!$N34&lt;&gt;"",TA_7!$N34,"")</f>
        <v/>
      </c>
      <c r="J24" s="24" t="str">
        <f>IF(TA_8!$N34&lt;&gt;"",TA_8!$N34,"")</f>
        <v/>
      </c>
      <c r="K24" s="24" t="str">
        <f>IF(TA_9!$N34&lt;&gt;"",TA_9!$N34,"")</f>
        <v/>
      </c>
      <c r="L24" s="24" t="str">
        <f>IF(TA_10!$N34&lt;&gt;"",TA_10!$N34,"")</f>
        <v/>
      </c>
      <c r="M24" s="24"/>
      <c r="N24" s="302" t="str">
        <f t="shared" si="0"/>
        <v/>
      </c>
      <c r="O24">
        <v>23</v>
      </c>
    </row>
    <row r="25" spans="1:15" ht="30" customHeight="1">
      <c r="A25" s="713"/>
      <c r="B25" s="24" t="s">
        <v>380</v>
      </c>
      <c r="C25" s="24" t="str">
        <f>IF(TA_1!$N35&lt;&gt;"",TA_1!$N35,"")</f>
        <v/>
      </c>
      <c r="D25" s="24" t="str">
        <f>IF(TA_2!$N35&lt;&gt;"",TA_2!$N35,"")</f>
        <v/>
      </c>
      <c r="E25" s="24" t="str">
        <f>IF(TA_3!$N35&lt;&gt;"",TA_3!$N35,"")</f>
        <v/>
      </c>
      <c r="F25" s="24" t="str">
        <f>IF(TA_4!$N35&lt;&gt;"",TA_4!$N35,"")</f>
        <v/>
      </c>
      <c r="G25" s="24" t="str">
        <f>IF(TA_5!$N35&lt;&gt;"",TA_5!$N35,"")</f>
        <v/>
      </c>
      <c r="H25" s="24" t="str">
        <f>IF(TA_6!$N35&lt;&gt;"",TA_6!$N35,"")</f>
        <v/>
      </c>
      <c r="I25" s="24" t="str">
        <f>IF(TA_7!$N35&lt;&gt;"",TA_7!$N35,"")</f>
        <v/>
      </c>
      <c r="J25" s="24" t="str">
        <f>IF(TA_8!$N35&lt;&gt;"",TA_8!$N35,"")</f>
        <v/>
      </c>
      <c r="K25" s="24" t="str">
        <f>IF(TA_9!$N35&lt;&gt;"",TA_9!$N35,"")</f>
        <v/>
      </c>
      <c r="L25" s="24" t="str">
        <f>IF(TA_10!$N35&lt;&gt;"",TA_10!$N35,"")</f>
        <v/>
      </c>
      <c r="M25" s="27" t="s">
        <v>61</v>
      </c>
      <c r="N25" s="302" t="str">
        <f t="shared" si="0"/>
        <v/>
      </c>
      <c r="O25">
        <v>24</v>
      </c>
    </row>
    <row r="26" spans="1:15" ht="30" customHeight="1">
      <c r="A26" s="713"/>
      <c r="B26" s="24" t="s">
        <v>381</v>
      </c>
      <c r="C26" s="24" t="str">
        <f>IF(TA_1!$N36&lt;&gt;"",TA_1!$N36,"")</f>
        <v/>
      </c>
      <c r="D26" s="24" t="str">
        <f>IF(TA_2!$N36&lt;&gt;"",TA_2!$N36,"")</f>
        <v/>
      </c>
      <c r="E26" s="24" t="str">
        <f>IF(TA_3!$N36&lt;&gt;"",TA_3!$N36,"")</f>
        <v/>
      </c>
      <c r="F26" s="24" t="str">
        <f>IF(TA_4!$N36&lt;&gt;"",TA_4!$N36,"")</f>
        <v/>
      </c>
      <c r="G26" s="24" t="str">
        <f>IF(TA_5!$N36&lt;&gt;"",TA_5!$N36,"")</f>
        <v/>
      </c>
      <c r="H26" s="24" t="str">
        <f>IF(TA_6!$N36&lt;&gt;"",TA_6!$N36,"")</f>
        <v/>
      </c>
      <c r="I26" s="24" t="str">
        <f>IF(TA_7!$N36&lt;&gt;"",TA_7!$N36,"")</f>
        <v/>
      </c>
      <c r="J26" s="24" t="str">
        <f>IF(TA_8!$N36&lt;&gt;"",TA_8!$N36,"")</f>
        <v/>
      </c>
      <c r="K26" s="24" t="str">
        <f>IF(TA_9!$N36&lt;&gt;"",TA_9!$N36,"")</f>
        <v/>
      </c>
      <c r="L26" s="24" t="str">
        <f>IF(TA_10!$N36&lt;&gt;"",TA_10!$N36,"")</f>
        <v/>
      </c>
      <c r="M26" s="27" t="s">
        <v>64</v>
      </c>
      <c r="N26" s="302" t="str">
        <f t="shared" si="0"/>
        <v/>
      </c>
      <c r="O26">
        <v>25</v>
      </c>
    </row>
    <row r="27" spans="1:15" ht="30" customHeight="1">
      <c r="A27" s="713" t="s">
        <v>24</v>
      </c>
      <c r="B27" s="23" t="s">
        <v>382</v>
      </c>
      <c r="C27" s="24" t="str">
        <f>IF(TA_1!$N38&lt;&gt;"",TA_1!$N38,"")</f>
        <v/>
      </c>
      <c r="D27" s="24" t="str">
        <f>IF(TA_2!$N38&lt;&gt;"",TA_2!$N38,"")</f>
        <v/>
      </c>
      <c r="E27" s="24" t="str">
        <f>IF(TA_3!$N38&lt;&gt;"",TA_3!$N38,"")</f>
        <v/>
      </c>
      <c r="F27" s="24" t="str">
        <f>IF(TA_4!$N38&lt;&gt;"",TA_4!$N38,"")</f>
        <v/>
      </c>
      <c r="G27" s="24" t="str">
        <f>IF(TA_5!$N38&lt;&gt;"",TA_5!$N38,"")</f>
        <v/>
      </c>
      <c r="H27" s="24" t="str">
        <f>IF(TA_6!$N38&lt;&gt;"",TA_6!$N38,"")</f>
        <v/>
      </c>
      <c r="I27" s="24" t="str">
        <f>IF(TA_7!$N38&lt;&gt;"",TA_7!$N38,"")</f>
        <v/>
      </c>
      <c r="J27" s="24" t="str">
        <f>IF(TA_8!$N38&lt;&gt;"",TA_8!$N38,"")</f>
        <v/>
      </c>
      <c r="K27" s="24" t="str">
        <f>IF(TA_9!$N38&lt;&gt;"",TA_9!$N38,"")</f>
        <v/>
      </c>
      <c r="L27" s="24" t="str">
        <f>IF(TA_10!$N38&lt;&gt;"",TA_10!$N38,"")</f>
        <v/>
      </c>
      <c r="M27" s="28" t="s">
        <v>67</v>
      </c>
      <c r="N27" s="302" t="str">
        <f t="shared" si="0"/>
        <v/>
      </c>
      <c r="O27">
        <v>26</v>
      </c>
    </row>
    <row r="28" spans="1:15" ht="30" customHeight="1">
      <c r="A28" s="713"/>
      <c r="B28" s="23" t="s">
        <v>383</v>
      </c>
      <c r="C28" s="24" t="str">
        <f>IF(TA_1!$N39&lt;&gt;"",TA_1!$N39,"")</f>
        <v/>
      </c>
      <c r="D28" s="24" t="str">
        <f>IF(TA_2!$N39&lt;&gt;"",TA_2!$N39,"")</f>
        <v/>
      </c>
      <c r="E28" s="24" t="str">
        <f>IF(TA_3!$N39&lt;&gt;"",TA_3!$N39,"")</f>
        <v/>
      </c>
      <c r="F28" s="24" t="str">
        <f>IF(TA_4!$N39&lt;&gt;"",TA_4!$N39,"")</f>
        <v/>
      </c>
      <c r="G28" s="24" t="str">
        <f>IF(TA_5!$N39&lt;&gt;"",TA_5!$N39,"")</f>
        <v/>
      </c>
      <c r="H28" s="24" t="str">
        <f>IF(TA_6!$N39&lt;&gt;"",TA_6!$N39,"")</f>
        <v/>
      </c>
      <c r="I28" s="24" t="str">
        <f>IF(TA_7!$N39&lt;&gt;"",TA_7!$N39,"")</f>
        <v/>
      </c>
      <c r="J28" s="24" t="str">
        <f>IF(TA_8!$N39&lt;&gt;"",TA_8!$N39,"")</f>
        <v/>
      </c>
      <c r="K28" s="24" t="str">
        <f>IF(TA_9!$N39&lt;&gt;"",TA_9!$N39,"")</f>
        <v/>
      </c>
      <c r="L28" s="24" t="str">
        <f>IF(TA_10!$N39&lt;&gt;"",TA_10!$N39,"")</f>
        <v/>
      </c>
      <c r="M28" s="28" t="s">
        <v>68</v>
      </c>
      <c r="N28" s="302" t="str">
        <f t="shared" si="0"/>
        <v/>
      </c>
      <c r="O28">
        <v>27</v>
      </c>
    </row>
    <row r="29" spans="1:15" ht="30" customHeight="1">
      <c r="A29" s="713"/>
      <c r="B29" s="23" t="s">
        <v>384</v>
      </c>
      <c r="C29" s="24" t="str">
        <f>IF(TA_1!$N40&lt;&gt;"",TA_1!$N40,"")</f>
        <v/>
      </c>
      <c r="D29" s="24" t="str">
        <f>IF(TA_2!$N40&lt;&gt;"",TA_2!$N40,"")</f>
        <v/>
      </c>
      <c r="E29" s="24" t="str">
        <f>IF(TA_3!$N40&lt;&gt;"",TA_3!$N40,"")</f>
        <v/>
      </c>
      <c r="F29" s="24" t="str">
        <f>IF(TA_4!$N40&lt;&gt;"",TA_4!$N40,"")</f>
        <v/>
      </c>
      <c r="G29" s="24" t="str">
        <f>IF(TA_5!$N40&lt;&gt;"",TA_5!$N40,"")</f>
        <v/>
      </c>
      <c r="H29" s="24" t="str">
        <f>IF(TA_6!$N40&lt;&gt;"",TA_6!$N40,"")</f>
        <v/>
      </c>
      <c r="I29" s="24" t="str">
        <f>IF(TA_7!$N40&lt;&gt;"",TA_7!$N40,"")</f>
        <v/>
      </c>
      <c r="J29" s="24" t="str">
        <f>IF(TA_8!$N40&lt;&gt;"",TA_8!$N40,"")</f>
        <v/>
      </c>
      <c r="K29" s="24" t="str">
        <f>IF(TA_9!$N40&lt;&gt;"",TA_9!$N40,"")</f>
        <v/>
      </c>
      <c r="L29" s="24" t="str">
        <f>IF(TA_10!$N40&lt;&gt;"",TA_10!$N40,"")</f>
        <v/>
      </c>
      <c r="M29" s="28" t="s">
        <v>69</v>
      </c>
      <c r="N29" s="302" t="str">
        <f t="shared" si="0"/>
        <v/>
      </c>
      <c r="O29">
        <v>28</v>
      </c>
    </row>
    <row r="30" spans="1:15" ht="30" customHeight="1">
      <c r="A30" s="713" t="s">
        <v>28</v>
      </c>
      <c r="B30" s="24" t="s">
        <v>385</v>
      </c>
      <c r="C30" s="24" t="str">
        <f>IF(TA_1!$N42&lt;&gt;"",TA_1!$N42,"")</f>
        <v/>
      </c>
      <c r="D30" s="24" t="str">
        <f>IF(TA_2!$N42&lt;&gt;"",TA_2!$N42,"")</f>
        <v/>
      </c>
      <c r="E30" s="24" t="str">
        <f>IF(TA_3!$N42&lt;&gt;"",TA_3!$N42,"")</f>
        <v/>
      </c>
      <c r="F30" s="24" t="str">
        <f>IF(TA_4!$N42&lt;&gt;"",TA_4!$N42,"")</f>
        <v/>
      </c>
      <c r="G30" s="24" t="str">
        <f>IF(TA_5!$N42&lt;&gt;"",TA_5!$N42,"")</f>
        <v/>
      </c>
      <c r="H30" s="24" t="str">
        <f>IF(TA_6!$N42&lt;&gt;"",TA_6!$N42,"")</f>
        <v/>
      </c>
      <c r="I30" s="24" t="str">
        <f>IF(TA_7!$N42&lt;&gt;"",TA_7!$N42,"")</f>
        <v/>
      </c>
      <c r="J30" s="24" t="str">
        <f>IF(TA_8!$N42&lt;&gt;"",TA_8!$N42,"")</f>
        <v/>
      </c>
      <c r="K30" s="24" t="str">
        <f>IF(TA_9!$N42&lt;&gt;"",TA_9!$N42,"")</f>
        <v/>
      </c>
      <c r="L30" s="24" t="str">
        <f>IF(TA_10!$N42&lt;&gt;"",TA_10!$N42,"")</f>
        <v/>
      </c>
      <c r="M30" s="27" t="s">
        <v>72</v>
      </c>
      <c r="N30" s="302" t="str">
        <f t="shared" si="0"/>
        <v/>
      </c>
      <c r="O30">
        <v>29</v>
      </c>
    </row>
    <row r="31" spans="1:15" ht="30" customHeight="1">
      <c r="A31" s="713"/>
      <c r="B31" s="24" t="s">
        <v>386</v>
      </c>
      <c r="C31" s="24" t="str">
        <f>IF(TA_1!$N43&lt;&gt;"",TA_1!$N43,"")</f>
        <v/>
      </c>
      <c r="D31" s="24" t="str">
        <f>IF(TA_2!$N43&lt;&gt;"",TA_2!$N43,"")</f>
        <v/>
      </c>
      <c r="E31" s="24" t="str">
        <f>IF(TA_3!$N43&lt;&gt;"",TA_3!$N43,"")</f>
        <v/>
      </c>
      <c r="F31" s="24" t="str">
        <f>IF(TA_4!$N43&lt;&gt;"",TA_4!$N43,"")</f>
        <v/>
      </c>
      <c r="G31" s="24" t="str">
        <f>IF(TA_5!$N43&lt;&gt;"",TA_5!$N43,"")</f>
        <v/>
      </c>
      <c r="H31" s="24" t="str">
        <f>IF(TA_6!$N43&lt;&gt;"",TA_6!$N43,"")</f>
        <v/>
      </c>
      <c r="I31" s="24" t="str">
        <f>IF(TA_7!$N43&lt;&gt;"",TA_7!$N43,"")</f>
        <v/>
      </c>
      <c r="J31" s="24" t="str">
        <f>IF(TA_8!$N43&lt;&gt;"",TA_8!$N43,"")</f>
        <v/>
      </c>
      <c r="K31" s="24" t="str">
        <f>IF(TA_9!$N43&lt;&gt;"",TA_9!$N43,"")</f>
        <v/>
      </c>
      <c r="L31" s="24" t="str">
        <f>IF(TA_10!$N43&lt;&gt;"",TA_10!$N43,"")</f>
        <v/>
      </c>
      <c r="M31" s="27" t="s">
        <v>73</v>
      </c>
      <c r="N31" s="302" t="str">
        <f t="shared" si="0"/>
        <v/>
      </c>
      <c r="O31">
        <v>30</v>
      </c>
    </row>
    <row r="32" spans="1:15" ht="33.75" customHeight="1">
      <c r="O32">
        <v>31</v>
      </c>
    </row>
    <row r="33" spans="1:15" s="30" customFormat="1" ht="80.099999999999994" customHeight="1">
      <c r="A33" s="30" t="s">
        <v>401</v>
      </c>
      <c r="C33" s="30" t="str">
        <f>CONCATENATE(IF(C3&lt;&gt;"",C3&amp;" // ",""),IF(C4&lt;&gt;"",C4&amp;" // ",""),IF(C5&lt;&gt;"",C5&amp;" // ",""),IF(C6&lt;&gt;"",C6&amp;" // ",""),IF(C7&lt;&gt;"",C7&amp;" // ",""))</f>
        <v/>
      </c>
      <c r="D33" s="30" t="str">
        <f t="shared" ref="D33:L33" si="1">CONCATENATE(IF(D3&lt;&gt;"",D3&amp;" // ",""),IF(D4&lt;&gt;"",D4&amp;" // ",""),IF(D5&lt;&gt;"",D5&amp;" // ",""),IF(D6&lt;&gt;"",D6&amp;" // ",""),IF(D7&lt;&gt;"",D7&amp;" // ",""))</f>
        <v/>
      </c>
      <c r="E33" s="30" t="str">
        <f t="shared" si="1"/>
        <v/>
      </c>
      <c r="F33" s="30" t="str">
        <f t="shared" si="1"/>
        <v/>
      </c>
      <c r="G33" s="30" t="str">
        <f t="shared" si="1"/>
        <v/>
      </c>
      <c r="H33" s="30" t="str">
        <f t="shared" si="1"/>
        <v/>
      </c>
      <c r="I33" s="30" t="str">
        <f t="shared" si="1"/>
        <v/>
      </c>
      <c r="J33" s="30" t="str">
        <f t="shared" si="1"/>
        <v/>
      </c>
      <c r="K33" s="30" t="str">
        <f t="shared" si="1"/>
        <v/>
      </c>
      <c r="L33" s="30" t="str">
        <f t="shared" si="1"/>
        <v/>
      </c>
      <c r="O33">
        <v>32</v>
      </c>
    </row>
    <row r="34" spans="1:15" s="2" customFormat="1" ht="80.099999999999994" customHeight="1">
      <c r="A34" s="30" t="s">
        <v>402</v>
      </c>
      <c r="C34" s="30" t="str">
        <f>CONCATENATE(IF(C8&lt;&gt;"",C8&amp;" // ",""),IF(C9&lt;&gt;"",C9&amp;" // ",""),IF(C10&lt;&gt;"",C10&amp;" // ",""),IF(C11&lt;&gt;"",C11&amp;" // ",""),IF(C12&lt;&gt;"",C12&amp;" // ",""))</f>
        <v/>
      </c>
      <c r="D34" s="30" t="str">
        <f t="shared" ref="D34:L34" si="2">CONCATENATE(IF(D8&lt;&gt;"",D8&amp;" // ",""),IF(D9&lt;&gt;"",D9&amp;" // ",""),IF(D10&lt;&gt;"",D10&amp;" // ",""),IF(D11&lt;&gt;"",D11&amp;" // ",""),IF(D12&lt;&gt;"",D12&amp;" // ",""))</f>
        <v/>
      </c>
      <c r="E34" s="30" t="str">
        <f t="shared" si="2"/>
        <v/>
      </c>
      <c r="F34" s="30" t="str">
        <f t="shared" si="2"/>
        <v/>
      </c>
      <c r="G34" s="30" t="str">
        <f t="shared" si="2"/>
        <v/>
      </c>
      <c r="H34" s="30" t="str">
        <f t="shared" si="2"/>
        <v/>
      </c>
      <c r="I34" s="30" t="str">
        <f t="shared" si="2"/>
        <v/>
      </c>
      <c r="J34" s="30" t="str">
        <f t="shared" si="2"/>
        <v/>
      </c>
      <c r="K34" s="30" t="str">
        <f t="shared" si="2"/>
        <v/>
      </c>
      <c r="L34" s="30" t="str">
        <f t="shared" si="2"/>
        <v/>
      </c>
      <c r="O34">
        <v>33</v>
      </c>
    </row>
    <row r="35" spans="1:15" s="2" customFormat="1" ht="80.099999999999994" customHeight="1">
      <c r="A35" s="30" t="s">
        <v>403</v>
      </c>
      <c r="C35" s="30" t="str">
        <f>CONCATENATE(IF(C13&lt;&gt;"",C13&amp;" // ",""),IF(C14&lt;&gt;"",C14&amp;" // ",""),IF(C15&lt;&gt;"",C15&amp;" // ",""),IF(C16&lt;&gt;"",C16&amp;" // ",""))</f>
        <v/>
      </c>
      <c r="D35" s="30" t="str">
        <f t="shared" ref="D35:L35" si="3">CONCATENATE(IF(D13&lt;&gt;"",D13&amp;" // ",""),IF(D14&lt;&gt;"",D14&amp;" // ",""),IF(D15&lt;&gt;"",D15&amp;" // ",""),IF(D16&lt;&gt;"",D16&amp;" // ",""))</f>
        <v/>
      </c>
      <c r="E35" s="30" t="str">
        <f t="shared" si="3"/>
        <v/>
      </c>
      <c r="F35" s="30" t="str">
        <f t="shared" si="3"/>
        <v/>
      </c>
      <c r="G35" s="30" t="str">
        <f t="shared" si="3"/>
        <v/>
      </c>
      <c r="H35" s="30" t="str">
        <f t="shared" si="3"/>
        <v/>
      </c>
      <c r="I35" s="30" t="str">
        <f t="shared" si="3"/>
        <v/>
      </c>
      <c r="J35" s="30" t="str">
        <f t="shared" si="3"/>
        <v/>
      </c>
      <c r="K35" s="30" t="str">
        <f t="shared" si="3"/>
        <v/>
      </c>
      <c r="L35" s="30" t="str">
        <f t="shared" si="3"/>
        <v/>
      </c>
      <c r="O35">
        <v>34</v>
      </c>
    </row>
    <row r="36" spans="1:15" s="2" customFormat="1" ht="80.099999999999994" customHeight="1">
      <c r="A36" s="30" t="s">
        <v>406</v>
      </c>
      <c r="C36" s="30" t="str">
        <f>CONCATENATE(IF(C17&lt;&gt;"",C17&amp;" // ",""),IF(C18&lt;&gt;"",C18&amp;" // ",""),IF(C19&lt;&gt;"",C19&amp;" // ",""),IF(C20&lt;&gt;"",C20&amp;" // ",""),IF(C21&lt;&gt;"",C21&amp;" // ",""))</f>
        <v/>
      </c>
      <c r="D36" s="30" t="str">
        <f t="shared" ref="D36:L36" si="4">CONCATENATE(IF(D17&lt;&gt;"",D17&amp;" // ",""),IF(D18&lt;&gt;"",D18&amp;" // ",""),IF(D19&lt;&gt;"",D19&amp;" // ",""),IF(D20&lt;&gt;"",D20&amp;" // ",""),IF(D21&lt;&gt;"",D21&amp;" // ",""))</f>
        <v/>
      </c>
      <c r="E36" s="30" t="str">
        <f t="shared" si="4"/>
        <v/>
      </c>
      <c r="F36" s="30" t="str">
        <f t="shared" si="4"/>
        <v/>
      </c>
      <c r="G36" s="30" t="str">
        <f t="shared" si="4"/>
        <v/>
      </c>
      <c r="H36" s="30" t="str">
        <f t="shared" si="4"/>
        <v/>
      </c>
      <c r="I36" s="30" t="str">
        <f t="shared" si="4"/>
        <v/>
      </c>
      <c r="J36" s="30" t="str">
        <f t="shared" si="4"/>
        <v/>
      </c>
      <c r="K36" s="30" t="str">
        <f t="shared" si="4"/>
        <v/>
      </c>
      <c r="L36" s="30" t="str">
        <f t="shared" si="4"/>
        <v/>
      </c>
      <c r="O36">
        <v>35</v>
      </c>
    </row>
    <row r="37" spans="1:15" s="2" customFormat="1" ht="80.099999999999994" customHeight="1">
      <c r="A37" s="30" t="s">
        <v>407</v>
      </c>
      <c r="C37" s="30" t="str">
        <f>CONCATENATE(IF(C22&lt;&gt;"",C22&amp;" // ",""),IF(C23&lt;&gt;"",C23&amp;" // ",""),IF(C24&lt;&gt;"",C24&amp;" // ",""),IF(C25&lt;&gt;"",C25&amp;" // ",""),IF(C26&lt;&gt;"",C26&amp;" // ",""))</f>
        <v/>
      </c>
      <c r="D37" s="30" t="str">
        <f t="shared" ref="D37:L37" si="5">CONCATENATE(IF(D22&lt;&gt;"",D22&amp;" // ",""),IF(D23&lt;&gt;"",D23&amp;" // ",""),IF(D24&lt;&gt;"",D24&amp;" // ",""),IF(D25&lt;&gt;"",D25&amp;" // ",""),IF(D26&lt;&gt;"",D26&amp;" // ",""))</f>
        <v/>
      </c>
      <c r="E37" s="30" t="str">
        <f t="shared" si="5"/>
        <v/>
      </c>
      <c r="F37" s="30" t="str">
        <f t="shared" si="5"/>
        <v/>
      </c>
      <c r="G37" s="30" t="str">
        <f t="shared" si="5"/>
        <v/>
      </c>
      <c r="H37" s="30" t="str">
        <f t="shared" si="5"/>
        <v/>
      </c>
      <c r="I37" s="30" t="str">
        <f t="shared" si="5"/>
        <v/>
      </c>
      <c r="J37" s="30" t="str">
        <f t="shared" si="5"/>
        <v/>
      </c>
      <c r="K37" s="30" t="str">
        <f t="shared" si="5"/>
        <v/>
      </c>
      <c r="L37" s="30" t="str">
        <f t="shared" si="5"/>
        <v/>
      </c>
      <c r="O37">
        <v>36</v>
      </c>
    </row>
    <row r="38" spans="1:15" s="2" customFormat="1" ht="80.099999999999994" customHeight="1">
      <c r="A38" s="30" t="s">
        <v>404</v>
      </c>
      <c r="C38" s="30" t="str">
        <f>CONCATENATE(IF(C27&lt;&gt;"",C27&amp;" // ",""),IF(C28&lt;&gt;"",C28&amp;" // ",""),IF(C29&lt;&gt;"",C29&amp;" // ",""))</f>
        <v/>
      </c>
      <c r="D38" s="30" t="str">
        <f t="shared" ref="D38:L38" si="6">CONCATENATE(IF(D27&lt;&gt;"",D27&amp;" // ",""),IF(D28&lt;&gt;"",D28&amp;" // ",""),IF(D29&lt;&gt;"",D29&amp;" // ",""))</f>
        <v/>
      </c>
      <c r="E38" s="30" t="str">
        <f t="shared" si="6"/>
        <v/>
      </c>
      <c r="F38" s="30" t="str">
        <f t="shared" si="6"/>
        <v/>
      </c>
      <c r="G38" s="30" t="str">
        <f t="shared" si="6"/>
        <v/>
      </c>
      <c r="H38" s="30" t="str">
        <f t="shared" si="6"/>
        <v/>
      </c>
      <c r="I38" s="30" t="str">
        <f t="shared" si="6"/>
        <v/>
      </c>
      <c r="J38" s="30" t="str">
        <f t="shared" si="6"/>
        <v/>
      </c>
      <c r="K38" s="30" t="str">
        <f t="shared" si="6"/>
        <v/>
      </c>
      <c r="L38" s="30" t="str">
        <f t="shared" si="6"/>
        <v/>
      </c>
      <c r="O38">
        <v>37</v>
      </c>
    </row>
    <row r="39" spans="1:15" s="2" customFormat="1" ht="80.099999999999994" customHeight="1">
      <c r="A39" s="30" t="s">
        <v>405</v>
      </c>
      <c r="C39" s="30" t="str">
        <f>CONCATENATE(IF(C30&lt;&gt;"",C30&amp;" // ",""),IF(C31&lt;&gt;"",C31&amp;" // ",""))</f>
        <v/>
      </c>
      <c r="D39" s="30" t="str">
        <f t="shared" ref="D39:L39" si="7">CONCATENATE(IF(D30&lt;&gt;"",D30&amp;" // ",""),IF(D31&lt;&gt;"",D31&amp;" // ",""))</f>
        <v/>
      </c>
      <c r="E39" s="30" t="str">
        <f t="shared" si="7"/>
        <v/>
      </c>
      <c r="F39" s="30" t="str">
        <f t="shared" si="7"/>
        <v/>
      </c>
      <c r="G39" s="30" t="str">
        <f t="shared" si="7"/>
        <v/>
      </c>
      <c r="H39" s="30" t="str">
        <f t="shared" si="7"/>
        <v/>
      </c>
      <c r="I39" s="30" t="str">
        <f t="shared" si="7"/>
        <v/>
      </c>
      <c r="J39" s="30" t="str">
        <f t="shared" si="7"/>
        <v/>
      </c>
      <c r="K39" s="30" t="str">
        <f t="shared" si="7"/>
        <v/>
      </c>
      <c r="L39" s="30" t="str">
        <f t="shared" si="7"/>
        <v/>
      </c>
      <c r="O39">
        <v>38</v>
      </c>
    </row>
    <row r="40" spans="1:15" s="2" customFormat="1" ht="394.5" customHeight="1">
      <c r="A40" s="2" t="s">
        <v>408</v>
      </c>
      <c r="C40" s="30" t="str">
        <f>CONCATENATE(IF(C33&lt;&gt;"",C33&amp;" // ",""),IF(C34&lt;&gt;"",C34&amp;" // ",""),IF(C35&lt;&gt;"",C35&amp;" // ",""),IF(C36&lt;&gt;"",C36&amp;" // ",""),IF(C37&lt;&gt;"",C37&amp;" // ",""),IF(C38&lt;&gt;"",C38&amp;" // ",""),IF(C39&lt;&gt;"",C39&amp;" // ",""))</f>
        <v/>
      </c>
      <c r="D40" s="30" t="str">
        <f t="shared" ref="D40:L40" si="8">CONCATENATE(IF(D33&lt;&gt;"",D33&amp;" // ",""),IF(D34&lt;&gt;"",D34&amp;" // ",""),IF(D35&lt;&gt;"",D35&amp;" // ",""),IF(D36&lt;&gt;"",D36&amp;" // ",""),IF(D37&lt;&gt;"",D37&amp;" // ",""),IF(D38&lt;&gt;"",D38&amp;" // ",""),IF(D39&lt;&gt;"",D39&amp;" // ",""))</f>
        <v/>
      </c>
      <c r="E40" s="30" t="str">
        <f t="shared" si="8"/>
        <v/>
      </c>
      <c r="F40" s="30" t="str">
        <f t="shared" si="8"/>
        <v/>
      </c>
      <c r="G40" s="30" t="str">
        <f t="shared" si="8"/>
        <v/>
      </c>
      <c r="H40" s="30" t="str">
        <f t="shared" si="8"/>
        <v/>
      </c>
      <c r="I40" s="30" t="str">
        <f t="shared" si="8"/>
        <v/>
      </c>
      <c r="J40" s="30" t="str">
        <f t="shared" si="8"/>
        <v/>
      </c>
      <c r="K40" s="30" t="str">
        <f t="shared" si="8"/>
        <v/>
      </c>
      <c r="L40" s="30" t="str">
        <f t="shared" si="8"/>
        <v/>
      </c>
      <c r="O40">
        <v>39</v>
      </c>
    </row>
    <row r="41" spans="1:15" ht="30" customHeight="1">
      <c r="O41">
        <v>40</v>
      </c>
    </row>
    <row r="42" spans="1:15" ht="30" customHeight="1">
      <c r="A42" s="30" t="s">
        <v>566</v>
      </c>
      <c r="C42" t="str">
        <f>IF(TA_1!$C45&lt;&gt;"",TA_1!$C45,"")</f>
        <v/>
      </c>
      <c r="D42" t="str">
        <f>IF(TA_2!$C45&lt;&gt;"",TA_2!$C45,"")</f>
        <v/>
      </c>
      <c r="E42" t="str">
        <f>IF(TA_3!$C45&lt;&gt;"",TA_3!$C45,"")</f>
        <v/>
      </c>
      <c r="F42" t="str">
        <f>IF(TA_4!$C45&lt;&gt;"",TA_4!$C45,"")</f>
        <v/>
      </c>
      <c r="G42" t="str">
        <f>IF(TA_5!$C45&lt;&gt;"",TA_5!$C45,"")</f>
        <v/>
      </c>
      <c r="H42" t="str">
        <f>IF(TA_6!$C45&lt;&gt;"",TA_6!$C45,"")</f>
        <v/>
      </c>
      <c r="I42" t="str">
        <f>IF(TA_7!$C45&lt;&gt;"",TA_7!$C45,"")</f>
        <v/>
      </c>
      <c r="J42" t="str">
        <f>IF(TA_8!$C45&lt;&gt;"",TA_8!$C45,"")</f>
        <v/>
      </c>
      <c r="K42" t="str">
        <f>IF(TA_9!$C45&lt;&gt;"",TA_9!$C45,"")</f>
        <v/>
      </c>
      <c r="L42" t="str">
        <f>IF(TA_10!$C45&lt;&gt;"",TA_10!$C45,"")</f>
        <v/>
      </c>
      <c r="N42" s="302" t="str">
        <f>CONCATENATE(IF(C42&lt;&gt;"",C42&amp;" // ",""),IF(D42&lt;&gt;"",D42&amp;" // ",""),IF(E42&lt;&gt;"",E42&amp;" // ",""),IF(F42&lt;&gt;"",F42&amp;" // ",""),IF(G42&lt;&gt;"",G42&amp;" // ",""),IF(H42&lt;&gt;"",H42&amp;" // ",""),IF(I42&lt;&gt;"",I42&amp;" // ",""),IF(J42&lt;&gt;"",J42&amp;" // ",""),IF(K42&lt;&gt;"",K42&amp;" // ",""),IF(L42&lt;&gt;"",L42&amp;" // ",""))</f>
        <v/>
      </c>
      <c r="O42">
        <v>41</v>
      </c>
    </row>
    <row r="43" spans="1:15" ht="30" customHeight="1">
      <c r="A43" s="30" t="s">
        <v>567</v>
      </c>
      <c r="C43" t="str">
        <f>IF(TA_1!$O45&lt;&gt;"",TA_1!$O45,"")</f>
        <v/>
      </c>
      <c r="D43" t="str">
        <f>IF(TA_2!$O45&lt;&gt;"",TA_2!$O45,"")</f>
        <v/>
      </c>
      <c r="E43" t="str">
        <f>IF(TA_3!$O45&lt;&gt;"",TA_3!$O45,"")</f>
        <v/>
      </c>
      <c r="F43" t="str">
        <f>IF(TA_4!$O45&lt;&gt;"",TA_4!$O45,"")</f>
        <v/>
      </c>
      <c r="G43" t="str">
        <f>IF(TA_5!$O45&lt;&gt;"",TA_5!$O45,"")</f>
        <v/>
      </c>
      <c r="H43" t="str">
        <f>IF(TA_6!$O45&lt;&gt;"",TA_6!$O45,"")</f>
        <v/>
      </c>
      <c r="I43" t="str">
        <f>IF(TA_7!$O45&lt;&gt;"",TA_7!$O45,"")</f>
        <v/>
      </c>
      <c r="J43" t="str">
        <f>IF(TA_8!$O45&lt;&gt;"",TA_8!$O45,"")</f>
        <v/>
      </c>
      <c r="K43" t="str">
        <f>IF(TA_9!$O45&lt;&gt;"",TA_9!$O45,"")</f>
        <v/>
      </c>
      <c r="L43" t="str">
        <f>IF(TA_10!$O45&lt;&gt;"",TA_10!$O45,"")</f>
        <v/>
      </c>
      <c r="N43" s="302" t="str">
        <f>CONCATENATE(IF(C43&lt;&gt;"",C43&amp;" // ",""),IF(D43&lt;&gt;"",D43&amp;" // ",""),IF(E43&lt;&gt;"",E43&amp;" // ",""),IF(F43&lt;&gt;"",F43&amp;" // ",""),IF(G43&lt;&gt;"",G43&amp;" // ",""),IF(H43&lt;&gt;"",H43&amp;" // ",""),IF(I43&lt;&gt;"",I43&amp;" // ",""),IF(J43&lt;&gt;"",J43&amp;" // ",""),IF(K43&lt;&gt;"",K43&amp;" // ",""),IF(L43&lt;&gt;"",L43&amp;" // ",""))</f>
        <v/>
      </c>
      <c r="O43">
        <v>42</v>
      </c>
    </row>
    <row r="44" spans="1:15" ht="30" customHeight="1">
      <c r="A44" s="30" t="s">
        <v>568</v>
      </c>
      <c r="C44" t="str">
        <f>IF(TA_1!$E47&lt;&gt;"",TA_1!$E47,"")</f>
        <v/>
      </c>
      <c r="D44" t="str">
        <f>IF(TA_2!$E47&lt;&gt;"",TA_2!$E47,"")</f>
        <v/>
      </c>
      <c r="E44" t="str">
        <f>IF(TA_3!$E47&lt;&gt;"",TA_3!$E47,"")</f>
        <v/>
      </c>
      <c r="F44" t="str">
        <f>IF(TA_4!$E47&lt;&gt;"",TA_4!$E47,"")</f>
        <v/>
      </c>
      <c r="G44" t="str">
        <f>IF(TA_5!$E47&lt;&gt;"",TA_5!$E47,"")</f>
        <v/>
      </c>
      <c r="H44" t="str">
        <f>IF(TA_6!$E47&lt;&gt;"",TA_6!$E47,"")</f>
        <v/>
      </c>
      <c r="I44" t="str">
        <f>IF(TA_7!$E47&lt;&gt;"",TA_7!$E47,"")</f>
        <v/>
      </c>
      <c r="J44" t="str">
        <f>IF(TA_8!$E47&lt;&gt;"",TA_8!$E47,"")</f>
        <v/>
      </c>
      <c r="K44" t="str">
        <f>IF(TA_9!$E47&lt;&gt;"",TA_9!$E47,"")</f>
        <v/>
      </c>
      <c r="L44" t="str">
        <f>IF(TA_10!$E47&lt;&gt;"",TA_10!$E47,"")</f>
        <v/>
      </c>
      <c r="N44" s="302" t="str">
        <f>CONCATENATE(IF(C44&lt;&gt;"",C44&amp;" // ",""),IF(D44&lt;&gt;"",D44&amp;" // ",""),IF(E44&lt;&gt;"",E44&amp;" // ",""),IF(F44&lt;&gt;"",F44&amp;" // ",""),IF(G44&lt;&gt;"",G44&amp;" // ",""),IF(H44&lt;&gt;"",H44&amp;" // ",""),IF(I44&lt;&gt;"",I44&amp;" // ",""),IF(J44&lt;&gt;"",J44&amp;" // ",""),IF(K44&lt;&gt;"",K44&amp;" // ",""),IF(L44&lt;&gt;"",L44&amp;" // ",""))</f>
        <v/>
      </c>
      <c r="O44">
        <v>43</v>
      </c>
    </row>
    <row r="45" spans="1:15" ht="30" customHeight="1">
      <c r="A45" s="30" t="s">
        <v>569</v>
      </c>
      <c r="C45" t="str">
        <f>IF(TA_1!$E49&lt;&gt;"",TA_1!$E49,"")</f>
        <v/>
      </c>
      <c r="D45" t="str">
        <f>IF(TA_2!$E49&lt;&gt;"",TA_2!$E49,"")</f>
        <v/>
      </c>
      <c r="E45" t="str">
        <f>IF(TA_3!$E49&lt;&gt;"",TA_3!$E49,"")</f>
        <v/>
      </c>
      <c r="F45" t="str">
        <f>IF(TA_4!$E49&lt;&gt;"",TA_4!$E49,"")</f>
        <v/>
      </c>
      <c r="G45" t="str">
        <f>IF(TA_5!$E49&lt;&gt;"",TA_5!$E49,"")</f>
        <v/>
      </c>
      <c r="H45" t="str">
        <f>IF(TA_6!$E49&lt;&gt;"",TA_6!$E49,"")</f>
        <v/>
      </c>
      <c r="I45" t="str">
        <f>IF(TA_7!$E49&lt;&gt;"",TA_7!$E49,"")</f>
        <v/>
      </c>
      <c r="J45" t="str">
        <f>IF(TA_8!$E49&lt;&gt;"",TA_8!$E49,"")</f>
        <v/>
      </c>
      <c r="K45" t="str">
        <f>IF(TA_9!$E49&lt;&gt;"",TA_9!$E49,"")</f>
        <v/>
      </c>
      <c r="L45" t="str">
        <f>IF(TA_10!$E49&lt;&gt;"",TA_10!$E49,"")</f>
        <v/>
      </c>
      <c r="N45" s="302" t="str">
        <f>CONCATENATE(IF(C45&lt;&gt;"",C45&amp;" // ",""),IF(D45&lt;&gt;"",D45&amp;" // ",""),IF(E45&lt;&gt;"",E45&amp;" // ",""),IF(F45&lt;&gt;"",F45&amp;" // ",""),IF(G45&lt;&gt;"",G45&amp;" // ",""),IF(H45&lt;&gt;"",H45&amp;" // ",""),IF(I45&lt;&gt;"",I45&amp;" // ",""),IF(J45&lt;&gt;"",J45&amp;" // ",""),IF(K45&lt;&gt;"",K45&amp;" // ",""),IF(L45&lt;&gt;"",L45&amp;" // ",""))</f>
        <v/>
      </c>
      <c r="O45">
        <v>44</v>
      </c>
    </row>
    <row r="46" spans="1:15" ht="30" customHeight="1"/>
    <row r="47" spans="1:15" ht="30" customHeight="1"/>
    <row r="48" spans="1:15"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sheetData>
  <sheetProtection algorithmName="SHA-512" hashValue="hB4c9VYNLGMsS6r451crO13flKMFRbPVtT0MXjtWvpP1Tt/Vf8m0bmLknGkNINpj7+mvLTHDvZwDCQlVLdysqg==" saltValue="YUxMSs5S3Yywraaa4xH0fw==" spinCount="100000" sheet="1" selectLockedCells="1"/>
  <mergeCells count="7">
    <mergeCell ref="A30:A31"/>
    <mergeCell ref="A3:A7"/>
    <mergeCell ref="A8:A12"/>
    <mergeCell ref="A13:A16"/>
    <mergeCell ref="A17:A21"/>
    <mergeCell ref="A22:A26"/>
    <mergeCell ref="A27:A29"/>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M55"/>
  <sheetViews>
    <sheetView zoomScale="60" zoomScaleNormal="60" workbookViewId="0">
      <selection activeCell="O13" sqref="O13"/>
    </sheetView>
  </sheetViews>
  <sheetFormatPr baseColWidth="10" defaultRowHeight="15.75"/>
  <cols>
    <col min="2" max="2" width="26.42578125" customWidth="1"/>
    <col min="3" max="12" width="30.7109375" customWidth="1"/>
    <col min="13" max="13" width="11.42578125" style="298"/>
    <col min="14" max="14" width="54.7109375" customWidth="1"/>
  </cols>
  <sheetData>
    <row r="2" spans="1:13" ht="54" customHeight="1">
      <c r="B2" s="714" t="s">
        <v>564</v>
      </c>
      <c r="C2" s="714"/>
      <c r="D2" s="714"/>
    </row>
    <row r="4" spans="1:13" ht="30" customHeight="1">
      <c r="B4" s="22"/>
      <c r="C4" s="22" t="s">
        <v>532</v>
      </c>
      <c r="D4" s="22" t="s">
        <v>533</v>
      </c>
      <c r="E4" s="22" t="s">
        <v>534</v>
      </c>
      <c r="F4" s="22" t="s">
        <v>535</v>
      </c>
      <c r="G4" s="22" t="s">
        <v>536</v>
      </c>
      <c r="H4" s="22" t="s">
        <v>537</v>
      </c>
      <c r="I4" s="22" t="s">
        <v>538</v>
      </c>
      <c r="J4" s="22" t="s">
        <v>539</v>
      </c>
      <c r="K4" s="22" t="s">
        <v>540</v>
      </c>
      <c r="L4" s="22" t="s">
        <v>541</v>
      </c>
      <c r="M4" s="298">
        <v>1</v>
      </c>
    </row>
    <row r="5" spans="1:13" ht="30" customHeight="1">
      <c r="A5" s="713" t="s">
        <v>3</v>
      </c>
      <c r="B5" s="24" t="s">
        <v>358</v>
      </c>
      <c r="C5" s="280" t="str">
        <f>IF(TA_1!$L10&lt;&gt;"",TA_1!$L10,"")</f>
        <v/>
      </c>
      <c r="D5" s="280" t="str">
        <f>IF(TA_2!$L10&lt;&gt;"",TA_2!$L10,"")</f>
        <v/>
      </c>
      <c r="E5" s="280" t="str">
        <f>IF(TA_3!$L10&lt;&gt;"",TA_3!$L10,"")</f>
        <v/>
      </c>
      <c r="F5" s="280" t="str">
        <f>IF(TA_4!$L10&lt;&gt;"",TA_4!$L10,"")</f>
        <v/>
      </c>
      <c r="G5" s="280" t="str">
        <f>IF(TA_5!$L10&lt;&gt;"",TA_5!$L10,"")</f>
        <v/>
      </c>
      <c r="H5" s="280" t="str">
        <f>IF(TA_6!$L10&lt;&gt;"",TA_6!$L10,"")</f>
        <v/>
      </c>
      <c r="I5" s="280" t="str">
        <f>IF(TA_7!$L10&lt;&gt;"",TA_7!$L10,"")</f>
        <v/>
      </c>
      <c r="J5" s="280" t="str">
        <f>IF(TA_8!$L10&lt;&gt;"",TA_8!$L10,"")</f>
        <v/>
      </c>
      <c r="K5" s="280" t="str">
        <f>IF(TA_9!$L10&lt;&gt;"",TA_9!$L10,"")</f>
        <v/>
      </c>
      <c r="L5" s="280" t="str">
        <f>IF(TA_10!$L10&lt;&gt;"",TA_10!$L10,"")</f>
        <v/>
      </c>
      <c r="M5" s="298">
        <v>2</v>
      </c>
    </row>
    <row r="6" spans="1:13" ht="30" customHeight="1">
      <c r="A6" s="713"/>
      <c r="B6" s="24" t="s">
        <v>359</v>
      </c>
      <c r="C6" s="280" t="str">
        <f>IF(TA_1!$L11&lt;&gt;"",TA_1!$L11,"")</f>
        <v/>
      </c>
      <c r="D6" s="280" t="str">
        <f>IF(TA_2!$L11&lt;&gt;"",TA_2!$L11,"")</f>
        <v/>
      </c>
      <c r="E6" s="280" t="str">
        <f>IF(TA_3!$L11&lt;&gt;"",TA_3!$L11,"")</f>
        <v/>
      </c>
      <c r="F6" s="280" t="str">
        <f>IF(TA_4!$L11&lt;&gt;"",TA_4!$L11,"")</f>
        <v/>
      </c>
      <c r="G6" s="280" t="str">
        <f>IF(TA_5!$L11&lt;&gt;"",TA_5!$L11,"")</f>
        <v/>
      </c>
      <c r="H6" s="280" t="str">
        <f>IF(TA_6!$L11&lt;&gt;"",TA_6!$L11,"")</f>
        <v/>
      </c>
      <c r="I6" s="280" t="str">
        <f>IF(TA_7!$L11&lt;&gt;"",TA_7!$L11,"")</f>
        <v/>
      </c>
      <c r="J6" s="280" t="str">
        <f>IF(TA_8!$L11&lt;&gt;"",TA_8!$L11,"")</f>
        <v/>
      </c>
      <c r="K6" s="280" t="str">
        <f>IF(TA_9!$L11&lt;&gt;"",TA_9!$L11,"")</f>
        <v/>
      </c>
      <c r="L6" s="280" t="str">
        <f>IF(TA_10!$L11&lt;&gt;"",TA_10!$L11,"")</f>
        <v/>
      </c>
      <c r="M6" s="298">
        <v>3</v>
      </c>
    </row>
    <row r="7" spans="1:13" ht="30" customHeight="1">
      <c r="A7" s="713"/>
      <c r="B7" s="24" t="s">
        <v>360</v>
      </c>
      <c r="C7" s="280" t="str">
        <f>IF(TA_1!$L12&lt;&gt;"",TA_1!$L12,"")</f>
        <v/>
      </c>
      <c r="D7" s="280" t="str">
        <f>IF(TA_2!$L12&lt;&gt;"",TA_2!$L12,"")</f>
        <v/>
      </c>
      <c r="E7" s="280" t="str">
        <f>IF(TA_3!$L12&lt;&gt;"",TA_3!$L12,"")</f>
        <v/>
      </c>
      <c r="F7" s="280" t="str">
        <f>IF(TA_4!$L12&lt;&gt;"",TA_4!$L12,"")</f>
        <v/>
      </c>
      <c r="G7" s="280" t="str">
        <f>IF(TA_5!$L12&lt;&gt;"",TA_5!$L12,"")</f>
        <v/>
      </c>
      <c r="H7" s="280" t="str">
        <f>IF(TA_6!$L12&lt;&gt;"",TA_6!$L12,"")</f>
        <v/>
      </c>
      <c r="I7" s="280" t="str">
        <f>IF(TA_7!$L12&lt;&gt;"",TA_7!$L12,"")</f>
        <v/>
      </c>
      <c r="J7" s="280" t="str">
        <f>IF(TA_8!$L12&lt;&gt;"",TA_8!$L12,"")</f>
        <v/>
      </c>
      <c r="K7" s="280" t="str">
        <f>IF(TA_9!$L12&lt;&gt;"",TA_9!$L12,"")</f>
        <v/>
      </c>
      <c r="L7" s="280" t="str">
        <f>IF(TA_10!$L12&lt;&gt;"",TA_10!$L12,"")</f>
        <v/>
      </c>
      <c r="M7" s="298">
        <v>4</v>
      </c>
    </row>
    <row r="8" spans="1:13" ht="30" customHeight="1">
      <c r="A8" s="713"/>
      <c r="B8" s="24" t="s">
        <v>361</v>
      </c>
      <c r="C8" s="280" t="str">
        <f>IF(TA_1!$L13&lt;&gt;"",TA_1!$L13,"")</f>
        <v/>
      </c>
      <c r="D8" s="280" t="str">
        <f>IF(TA_2!$L13&lt;&gt;"",TA_2!$L13,"")</f>
        <v/>
      </c>
      <c r="E8" s="280" t="str">
        <f>IF(TA_3!$L13&lt;&gt;"",TA_3!$L13,"")</f>
        <v/>
      </c>
      <c r="F8" s="280" t="str">
        <f>IF(TA_4!$L13&lt;&gt;"",TA_4!$L13,"")</f>
        <v/>
      </c>
      <c r="G8" s="280" t="str">
        <f>IF(TA_5!$L13&lt;&gt;"",TA_5!$L13,"")</f>
        <v/>
      </c>
      <c r="H8" s="280" t="str">
        <f>IF(TA_6!$L13&lt;&gt;"",TA_6!$L13,"")</f>
        <v/>
      </c>
      <c r="I8" s="280" t="str">
        <f>IF(TA_7!$L13&lt;&gt;"",TA_7!$L13,"")</f>
        <v/>
      </c>
      <c r="J8" s="280" t="str">
        <f>IF(TA_8!$L13&lt;&gt;"",TA_8!$L13,"")</f>
        <v/>
      </c>
      <c r="K8" s="280" t="str">
        <f>IF(TA_9!$L13&lt;&gt;"",TA_9!$L13,"")</f>
        <v/>
      </c>
      <c r="L8" s="280" t="str">
        <f>IF(TA_10!$L13&lt;&gt;"",TA_10!$L13,"")</f>
        <v/>
      </c>
      <c r="M8" s="298">
        <v>5</v>
      </c>
    </row>
    <row r="9" spans="1:13" ht="30" customHeight="1">
      <c r="A9" s="713"/>
      <c r="B9" s="24" t="s">
        <v>362</v>
      </c>
      <c r="C9" s="280" t="str">
        <f>IF(TA_1!$L14&lt;&gt;"",TA_1!$L14,"")</f>
        <v/>
      </c>
      <c r="D9" s="280" t="str">
        <f>IF(TA_2!$L14&lt;&gt;"",TA_2!$L14,"")</f>
        <v/>
      </c>
      <c r="E9" s="280" t="str">
        <f>IF(TA_3!$L14&lt;&gt;"",TA_3!$L14,"")</f>
        <v/>
      </c>
      <c r="F9" s="280" t="str">
        <f>IF(TA_4!$L14&lt;&gt;"",TA_4!$L14,"")</f>
        <v/>
      </c>
      <c r="G9" s="280" t="str">
        <f>IF(TA_5!$L14&lt;&gt;"",TA_5!$L14,"")</f>
        <v/>
      </c>
      <c r="H9" s="280" t="str">
        <f>IF(TA_6!$L14&lt;&gt;"",TA_6!$L14,"")</f>
        <v/>
      </c>
      <c r="I9" s="280" t="str">
        <f>IF(TA_7!$L14&lt;&gt;"",TA_7!$L14,"")</f>
        <v/>
      </c>
      <c r="J9" s="280" t="str">
        <f>IF(TA_8!$L14&lt;&gt;"",TA_8!$L14,"")</f>
        <v/>
      </c>
      <c r="K9" s="280" t="str">
        <f>IF(TA_9!$L14&lt;&gt;"",TA_9!$L14,"")</f>
        <v/>
      </c>
      <c r="L9" s="280" t="str">
        <f>IF(TA_10!$L14&lt;&gt;"",TA_10!$L14,"")</f>
        <v/>
      </c>
      <c r="M9" s="298">
        <v>6</v>
      </c>
    </row>
    <row r="10" spans="1:13" ht="30" customHeight="1">
      <c r="A10" s="713" t="s">
        <v>9</v>
      </c>
      <c r="B10" s="23" t="s">
        <v>363</v>
      </c>
      <c r="C10" s="280" t="str">
        <f>IF(TA_1!$L16&lt;&gt;"",TA_1!$L16,"")</f>
        <v/>
      </c>
      <c r="D10" s="280" t="str">
        <f>IF(TA_2!$L16&lt;&gt;"",TA_2!$L16,"")</f>
        <v/>
      </c>
      <c r="E10" s="280" t="str">
        <f>IF(TA_3!$L16&lt;&gt;"",TA_3!$L16,"")</f>
        <v/>
      </c>
      <c r="F10" s="280" t="str">
        <f>IF(TA_4!$L16&lt;&gt;"",TA_4!$L16,"")</f>
        <v/>
      </c>
      <c r="G10" s="280" t="str">
        <f>IF(TA_5!$L16&lt;&gt;"",TA_5!$L16,"")</f>
        <v/>
      </c>
      <c r="H10" s="280" t="str">
        <f>IF(TA_6!$L16&lt;&gt;"",TA_6!$L16,"")</f>
        <v/>
      </c>
      <c r="I10" s="280" t="str">
        <f>IF(TA_7!$L16&lt;&gt;"",TA_7!$L16,"")</f>
        <v/>
      </c>
      <c r="J10" s="280" t="str">
        <f>IF(TA_8!$L16&lt;&gt;"",TA_8!$L16,"")</f>
        <v/>
      </c>
      <c r="K10" s="280" t="str">
        <f>IF(TA_9!$L16&lt;&gt;"",TA_9!$L16,"")</f>
        <v/>
      </c>
      <c r="L10" s="280" t="str">
        <f>IF(TA_10!$L16&lt;&gt;"",TA_10!$L16,"")</f>
        <v/>
      </c>
      <c r="M10" s="298">
        <v>7</v>
      </c>
    </row>
    <row r="11" spans="1:13" ht="30" customHeight="1">
      <c r="A11" s="713"/>
      <c r="B11" s="23" t="s">
        <v>364</v>
      </c>
      <c r="C11" s="280" t="str">
        <f>IF(TA_1!$L17&lt;&gt;"",TA_1!$L17,"")</f>
        <v/>
      </c>
      <c r="D11" s="280" t="str">
        <f>IF(TA_2!$L17&lt;&gt;"",TA_2!$L17,"")</f>
        <v/>
      </c>
      <c r="E11" s="280" t="str">
        <f>IF(TA_3!$L17&lt;&gt;"",TA_3!$L17,"")</f>
        <v/>
      </c>
      <c r="F11" s="280" t="str">
        <f>IF(TA_4!$L17&lt;&gt;"",TA_4!$L17,"")</f>
        <v/>
      </c>
      <c r="G11" s="280" t="str">
        <f>IF(TA_5!$L17&lt;&gt;"",TA_5!$L17,"")</f>
        <v/>
      </c>
      <c r="H11" s="280" t="str">
        <f>IF(TA_6!$L17&lt;&gt;"",TA_6!$L17,"")</f>
        <v/>
      </c>
      <c r="I11" s="280" t="str">
        <f>IF(TA_7!$L17&lt;&gt;"",TA_7!$L17,"")</f>
        <v/>
      </c>
      <c r="J11" s="280" t="str">
        <f>IF(TA_8!$L17&lt;&gt;"",TA_8!$L17,"")</f>
        <v/>
      </c>
      <c r="K11" s="280" t="str">
        <f>IF(TA_9!$L17&lt;&gt;"",TA_9!$L17,"")</f>
        <v/>
      </c>
      <c r="L11" s="280" t="str">
        <f>IF(TA_10!$L17&lt;&gt;"",TA_10!$L17,"")</f>
        <v/>
      </c>
      <c r="M11" s="298">
        <v>8</v>
      </c>
    </row>
    <row r="12" spans="1:13" ht="30" customHeight="1">
      <c r="A12" s="713"/>
      <c r="B12" s="23" t="s">
        <v>365</v>
      </c>
      <c r="C12" s="280" t="str">
        <f>IF(TA_1!$L18&lt;&gt;"",TA_1!$L18,"")</f>
        <v/>
      </c>
      <c r="D12" s="280" t="str">
        <f>IF(TA_2!$L18&lt;&gt;"",TA_2!$L18,"")</f>
        <v/>
      </c>
      <c r="E12" s="280" t="str">
        <f>IF(TA_3!$L18&lt;&gt;"",TA_3!$L18,"")</f>
        <v/>
      </c>
      <c r="F12" s="280" t="str">
        <f>IF(TA_4!$L18&lt;&gt;"",TA_4!$L18,"")</f>
        <v/>
      </c>
      <c r="G12" s="280" t="str">
        <f>IF(TA_5!$L18&lt;&gt;"",TA_5!$L18,"")</f>
        <v/>
      </c>
      <c r="H12" s="280" t="str">
        <f>IF(TA_6!$L18&lt;&gt;"",TA_6!$L18,"")</f>
        <v/>
      </c>
      <c r="I12" s="280" t="str">
        <f>IF(TA_7!$L18&lt;&gt;"",TA_7!$L18,"")</f>
        <v/>
      </c>
      <c r="J12" s="280" t="str">
        <f>IF(TA_8!$L18&lt;&gt;"",TA_8!$L18,"")</f>
        <v/>
      </c>
      <c r="K12" s="280" t="str">
        <f>IF(TA_9!$L18&lt;&gt;"",TA_9!$L18,"")</f>
        <v/>
      </c>
      <c r="L12" s="280" t="str">
        <f>IF(TA_10!$L18&lt;&gt;"",TA_10!$L18,"")</f>
        <v/>
      </c>
      <c r="M12" s="298">
        <v>9</v>
      </c>
    </row>
    <row r="13" spans="1:13" ht="30" customHeight="1">
      <c r="A13" s="713"/>
      <c r="B13" s="23" t="s">
        <v>366</v>
      </c>
      <c r="C13" s="280" t="str">
        <f>IF(TA_1!$L19&lt;&gt;"",TA_1!$L19,"")</f>
        <v/>
      </c>
      <c r="D13" s="280" t="str">
        <f>IF(TA_2!$L19&lt;&gt;"",TA_2!$L19,"")</f>
        <v/>
      </c>
      <c r="E13" s="280" t="str">
        <f>IF(TA_3!$L19&lt;&gt;"",TA_3!$L19,"")</f>
        <v/>
      </c>
      <c r="F13" s="280" t="str">
        <f>IF(TA_4!$L19&lt;&gt;"",TA_4!$L19,"")</f>
        <v/>
      </c>
      <c r="G13" s="280" t="str">
        <f>IF(TA_5!$L19&lt;&gt;"",TA_5!$L19,"")</f>
        <v/>
      </c>
      <c r="H13" s="280" t="str">
        <f>IF(TA_6!$L19&lt;&gt;"",TA_6!$L19,"")</f>
        <v/>
      </c>
      <c r="I13" s="280" t="str">
        <f>IF(TA_7!$L19&lt;&gt;"",TA_7!$L19,"")</f>
        <v/>
      </c>
      <c r="J13" s="280" t="str">
        <f>IF(TA_8!$L19&lt;&gt;"",TA_8!$L19,"")</f>
        <v/>
      </c>
      <c r="K13" s="280" t="str">
        <f>IF(TA_9!$L19&lt;&gt;"",TA_9!$L19,"")</f>
        <v/>
      </c>
      <c r="L13" s="280" t="str">
        <f>IF(TA_10!$L19&lt;&gt;"",TA_10!$L19,"")</f>
        <v/>
      </c>
      <c r="M13" s="298">
        <v>10</v>
      </c>
    </row>
    <row r="14" spans="1:13" ht="30" customHeight="1">
      <c r="A14" s="713"/>
      <c r="B14" s="23" t="s">
        <v>367</v>
      </c>
      <c r="C14" s="280" t="str">
        <f>IF(TA_1!$L20&lt;&gt;"",TA_1!$L20,"")</f>
        <v/>
      </c>
      <c r="D14" s="280" t="str">
        <f>IF(TA_2!$L20&lt;&gt;"",TA_2!$L20,"")</f>
        <v/>
      </c>
      <c r="E14" s="280" t="str">
        <f>IF(TA_3!$L20&lt;&gt;"",TA_3!$L20,"")</f>
        <v/>
      </c>
      <c r="F14" s="280" t="str">
        <f>IF(TA_4!$L20&lt;&gt;"",TA_4!$L20,"")</f>
        <v/>
      </c>
      <c r="G14" s="280" t="str">
        <f>IF(TA_5!$L20&lt;&gt;"",TA_5!$L20,"")</f>
        <v/>
      </c>
      <c r="H14" s="280" t="str">
        <f>IF(TA_6!$L20&lt;&gt;"",TA_6!$L20,"")</f>
        <v/>
      </c>
      <c r="I14" s="280" t="str">
        <f>IF(TA_7!$L20&lt;&gt;"",TA_7!$L20,"")</f>
        <v/>
      </c>
      <c r="J14" s="280" t="str">
        <f>IF(TA_8!$L20&lt;&gt;"",TA_8!$L20,"")</f>
        <v/>
      </c>
      <c r="K14" s="280" t="str">
        <f>IF(TA_9!$L20&lt;&gt;"",TA_9!$L20,"")</f>
        <v/>
      </c>
      <c r="L14" s="280" t="str">
        <f>IF(TA_10!$L20&lt;&gt;"",TA_10!$L20,"")</f>
        <v/>
      </c>
      <c r="M14" s="298">
        <v>11</v>
      </c>
    </row>
    <row r="15" spans="1:13" ht="30" customHeight="1">
      <c r="A15" s="713" t="s">
        <v>14</v>
      </c>
      <c r="B15" s="24" t="s">
        <v>368</v>
      </c>
      <c r="C15" s="280" t="str">
        <f>IF(TA_1!$L22&lt;&gt;"",TA_1!$L22,"")</f>
        <v/>
      </c>
      <c r="D15" s="280" t="str">
        <f>IF(TA_2!$L22&lt;&gt;"",TA_2!$L22,"")</f>
        <v/>
      </c>
      <c r="E15" s="280" t="str">
        <f>IF(TA_3!$L22&lt;&gt;"",TA_3!$L22,"")</f>
        <v/>
      </c>
      <c r="F15" s="280" t="str">
        <f>IF(TA_4!$L22&lt;&gt;"",TA_4!$L22,"")</f>
        <v/>
      </c>
      <c r="G15" s="280" t="str">
        <f>IF(TA_5!$L22&lt;&gt;"",TA_5!$L22,"")</f>
        <v/>
      </c>
      <c r="H15" s="280" t="str">
        <f>IF(TA_6!$L22&lt;&gt;"",TA_6!$L22,"")</f>
        <v/>
      </c>
      <c r="I15" s="280" t="str">
        <f>IF(TA_7!$L22&lt;&gt;"",TA_7!$L22,"")</f>
        <v/>
      </c>
      <c r="J15" s="280" t="str">
        <f>IF(TA_8!$L22&lt;&gt;"",TA_8!$L22,"")</f>
        <v/>
      </c>
      <c r="K15" s="280" t="str">
        <f>IF(TA_9!$L22&lt;&gt;"",TA_9!$L22,"")</f>
        <v/>
      </c>
      <c r="L15" s="280" t="str">
        <f>IF(TA_10!$L22&lt;&gt;"",TA_10!$L22,"")</f>
        <v/>
      </c>
      <c r="M15" s="298">
        <v>12</v>
      </c>
    </row>
    <row r="16" spans="1:13" ht="30" customHeight="1">
      <c r="A16" s="713"/>
      <c r="B16" s="24" t="s">
        <v>369</v>
      </c>
      <c r="C16" s="280" t="str">
        <f>IF(TA_1!$L23&lt;&gt;"",TA_1!$L23,"")</f>
        <v/>
      </c>
      <c r="D16" s="280" t="str">
        <f>IF(TA_2!$L23&lt;&gt;"",TA_2!$L23,"")</f>
        <v/>
      </c>
      <c r="E16" s="280" t="str">
        <f>IF(TA_3!$L23&lt;&gt;"",TA_3!$L23,"")</f>
        <v/>
      </c>
      <c r="F16" s="280" t="str">
        <f>IF(TA_4!$L23&lt;&gt;"",TA_4!$L23,"")</f>
        <v/>
      </c>
      <c r="G16" s="280" t="str">
        <f>IF(TA_5!$L23&lt;&gt;"",TA_5!$L23,"")</f>
        <v/>
      </c>
      <c r="H16" s="280" t="str">
        <f>IF(TA_6!$L23&lt;&gt;"",TA_6!$L23,"")</f>
        <v/>
      </c>
      <c r="I16" s="280" t="str">
        <f>IF(TA_7!$L23&lt;&gt;"",TA_7!$L23,"")</f>
        <v/>
      </c>
      <c r="J16" s="280" t="str">
        <f>IF(TA_8!$L23&lt;&gt;"",TA_8!$L23,"")</f>
        <v/>
      </c>
      <c r="K16" s="280" t="str">
        <f>IF(TA_9!$L23&lt;&gt;"",TA_9!$L23,"")</f>
        <v/>
      </c>
      <c r="L16" s="280" t="str">
        <f>IF(TA_10!$L23&lt;&gt;"",TA_10!$L23,"")</f>
        <v/>
      </c>
      <c r="M16" s="298">
        <v>13</v>
      </c>
    </row>
    <row r="17" spans="1:13" ht="30" customHeight="1">
      <c r="A17" s="713"/>
      <c r="B17" s="24" t="s">
        <v>370</v>
      </c>
      <c r="C17" s="280" t="str">
        <f>IF(TA_1!$L24&lt;&gt;"",TA_1!$L24,"")</f>
        <v/>
      </c>
      <c r="D17" s="280" t="str">
        <f>IF(TA_2!$L24&lt;&gt;"",TA_2!$L24,"")</f>
        <v/>
      </c>
      <c r="E17" s="280" t="str">
        <f>IF(TA_3!$L24&lt;&gt;"",TA_3!$L24,"")</f>
        <v/>
      </c>
      <c r="F17" s="280" t="str">
        <f>IF(TA_4!$L24&lt;&gt;"",TA_4!$L24,"")</f>
        <v/>
      </c>
      <c r="G17" s="280" t="str">
        <f>IF(TA_5!$L24&lt;&gt;"",TA_5!$L24,"")</f>
        <v/>
      </c>
      <c r="H17" s="280" t="str">
        <f>IF(TA_6!$L24&lt;&gt;"",TA_6!$L24,"")</f>
        <v/>
      </c>
      <c r="I17" s="280" t="str">
        <f>IF(TA_7!$L24&lt;&gt;"",TA_7!$L24,"")</f>
        <v/>
      </c>
      <c r="J17" s="280" t="str">
        <f>IF(TA_8!$L24&lt;&gt;"",TA_8!$L24,"")</f>
        <v/>
      </c>
      <c r="K17" s="280" t="str">
        <f>IF(TA_9!$L24&lt;&gt;"",TA_9!$L24,"")</f>
        <v/>
      </c>
      <c r="L17" s="280" t="str">
        <f>IF(TA_10!$L24&lt;&gt;"",TA_10!$L24,"")</f>
        <v/>
      </c>
      <c r="M17" s="298">
        <v>14</v>
      </c>
    </row>
    <row r="18" spans="1:13" ht="30" customHeight="1">
      <c r="A18" s="713"/>
      <c r="B18" s="24" t="s">
        <v>371</v>
      </c>
      <c r="C18" s="280" t="str">
        <f>IF(TA_1!$L25&lt;&gt;"",TA_1!$L25,"")</f>
        <v/>
      </c>
      <c r="D18" s="280" t="str">
        <f>IF(TA_2!$L25&lt;&gt;"",TA_2!$L25,"")</f>
        <v/>
      </c>
      <c r="E18" s="280" t="str">
        <f>IF(TA_3!$L25&lt;&gt;"",TA_3!$L25,"")</f>
        <v/>
      </c>
      <c r="F18" s="280" t="str">
        <f>IF(TA_4!$L25&lt;&gt;"",TA_4!$L25,"")</f>
        <v/>
      </c>
      <c r="G18" s="280" t="str">
        <f>IF(TA_5!$L25&lt;&gt;"",TA_5!$L25,"")</f>
        <v/>
      </c>
      <c r="H18" s="280" t="str">
        <f>IF(TA_6!$L25&lt;&gt;"",TA_6!$L25,"")</f>
        <v/>
      </c>
      <c r="I18" s="280" t="str">
        <f>IF(TA_7!$L25&lt;&gt;"",TA_7!$L25,"")</f>
        <v/>
      </c>
      <c r="J18" s="280" t="str">
        <f>IF(TA_8!$L25&lt;&gt;"",TA_8!$L25,"")</f>
        <v/>
      </c>
      <c r="K18" s="280" t="str">
        <f>IF(TA_9!$L25&lt;&gt;"",TA_9!$L25,"")</f>
        <v/>
      </c>
      <c r="L18" s="280" t="str">
        <f>IF(TA_10!$L25&lt;&gt;"",TA_10!$L25,"")</f>
        <v/>
      </c>
      <c r="M18" s="298">
        <v>15</v>
      </c>
    </row>
    <row r="19" spans="1:13" ht="30" customHeight="1">
      <c r="A19" s="713" t="s">
        <v>387</v>
      </c>
      <c r="B19" s="23" t="s">
        <v>372</v>
      </c>
      <c r="C19" s="280" t="str">
        <f>IF(TA_1!$L27&lt;&gt;"",TA_1!$L27,"")</f>
        <v/>
      </c>
      <c r="D19" s="280" t="str">
        <f>IF(TA_2!$L27&lt;&gt;"",TA_2!$L27,"")</f>
        <v/>
      </c>
      <c r="E19" s="280" t="str">
        <f>IF(TA_3!$L27&lt;&gt;"",TA_3!$L27,"")</f>
        <v/>
      </c>
      <c r="F19" s="280" t="str">
        <f>IF(TA_4!$L27&lt;&gt;"",TA_4!$L27,"")</f>
        <v/>
      </c>
      <c r="G19" s="280" t="str">
        <f>IF(TA_5!$L27&lt;&gt;"",TA_5!$L27,"")</f>
        <v/>
      </c>
      <c r="H19" s="280" t="str">
        <f>IF(TA_6!$L27&lt;&gt;"",TA_6!$L27,"")</f>
        <v/>
      </c>
      <c r="I19" s="280" t="str">
        <f>IF(TA_7!$L27&lt;&gt;"",TA_7!$L27,"")</f>
        <v/>
      </c>
      <c r="J19" s="280" t="str">
        <f>IF(TA_8!$L27&lt;&gt;"",TA_8!$L27,"")</f>
        <v/>
      </c>
      <c r="K19" s="280" t="str">
        <f>IF(TA_9!$L27&lt;&gt;"",TA_9!$L27,"")</f>
        <v/>
      </c>
      <c r="L19" s="280" t="str">
        <f>IF(TA_10!$L27&lt;&gt;"",TA_10!$L27,"")</f>
        <v/>
      </c>
      <c r="M19" s="298">
        <v>16</v>
      </c>
    </row>
    <row r="20" spans="1:13" ht="30" customHeight="1">
      <c r="A20" s="713"/>
      <c r="B20" s="23" t="s">
        <v>373</v>
      </c>
      <c r="C20" s="280" t="str">
        <f>IF(TA_1!$L28&lt;&gt;"",TA_1!$L28,"")</f>
        <v/>
      </c>
      <c r="D20" s="280" t="str">
        <f>IF(TA_2!$L28&lt;&gt;"",TA_2!$L28,"")</f>
        <v/>
      </c>
      <c r="E20" s="280" t="str">
        <f>IF(TA_3!$L28&lt;&gt;"",TA_3!$L28,"")</f>
        <v/>
      </c>
      <c r="F20" s="280" t="str">
        <f>IF(TA_4!$L28&lt;&gt;"",TA_4!$L28,"")</f>
        <v/>
      </c>
      <c r="G20" s="280" t="str">
        <f>IF(TA_5!$L28&lt;&gt;"",TA_5!$L28,"")</f>
        <v/>
      </c>
      <c r="H20" s="280" t="str">
        <f>IF(TA_6!$L28&lt;&gt;"",TA_6!$L28,"")</f>
        <v/>
      </c>
      <c r="I20" s="280" t="str">
        <f>IF(TA_7!$L28&lt;&gt;"",TA_7!$L28,"")</f>
        <v/>
      </c>
      <c r="J20" s="280" t="str">
        <f>IF(TA_8!$L28&lt;&gt;"",TA_8!$L28,"")</f>
        <v/>
      </c>
      <c r="K20" s="280" t="str">
        <f>IF(TA_9!$L28&lt;&gt;"",TA_9!$L28,"")</f>
        <v/>
      </c>
      <c r="L20" s="280" t="str">
        <f>IF(TA_10!$L28&lt;&gt;"",TA_10!$L28,"")</f>
        <v/>
      </c>
      <c r="M20" s="298">
        <v>17</v>
      </c>
    </row>
    <row r="21" spans="1:13" ht="30" customHeight="1">
      <c r="A21" s="713"/>
      <c r="B21" s="23" t="s">
        <v>374</v>
      </c>
      <c r="C21" s="280" t="str">
        <f>IF(TA_1!$L29&lt;&gt;"",TA_1!$L29,"")</f>
        <v/>
      </c>
      <c r="D21" s="280" t="str">
        <f>IF(TA_2!$L29&lt;&gt;"",TA_2!$L29,"")</f>
        <v/>
      </c>
      <c r="E21" s="280" t="str">
        <f>IF(TA_3!$L29&lt;&gt;"",TA_3!$L29,"")</f>
        <v/>
      </c>
      <c r="F21" s="280" t="str">
        <f>IF(TA_4!$L29&lt;&gt;"",TA_4!$L29,"")</f>
        <v/>
      </c>
      <c r="G21" s="280" t="str">
        <f>IF(TA_5!$L29&lt;&gt;"",TA_5!$L29,"")</f>
        <v/>
      </c>
      <c r="H21" s="280" t="str">
        <f>IF(TA_6!$L29&lt;&gt;"",TA_6!$L29,"")</f>
        <v/>
      </c>
      <c r="I21" s="280" t="str">
        <f>IF(TA_7!$L29&lt;&gt;"",TA_7!$L29,"")</f>
        <v/>
      </c>
      <c r="J21" s="280" t="str">
        <f>IF(TA_8!$L29&lt;&gt;"",TA_8!$L29,"")</f>
        <v/>
      </c>
      <c r="K21" s="280" t="str">
        <f>IF(TA_9!$L29&lt;&gt;"",TA_9!$L29,"")</f>
        <v/>
      </c>
      <c r="L21" s="280" t="str">
        <f>IF(TA_10!$L29&lt;&gt;"",TA_10!$L29,"")</f>
        <v/>
      </c>
      <c r="M21" s="298">
        <v>18</v>
      </c>
    </row>
    <row r="22" spans="1:13" ht="30" customHeight="1">
      <c r="A22" s="713"/>
      <c r="B22" s="23" t="s">
        <v>375</v>
      </c>
      <c r="C22" s="280" t="str">
        <f>IF(TA_1!$L30&lt;&gt;"",TA_1!$L30,"")</f>
        <v/>
      </c>
      <c r="D22" s="280" t="str">
        <f>IF(TA_2!$L30&lt;&gt;"",TA_2!$L30,"")</f>
        <v/>
      </c>
      <c r="E22" s="280" t="str">
        <f>IF(TA_3!$L30&lt;&gt;"",TA_3!$L30,"")</f>
        <v/>
      </c>
      <c r="F22" s="280" t="str">
        <f>IF(TA_4!$L30&lt;&gt;"",TA_4!$L30,"")</f>
        <v/>
      </c>
      <c r="G22" s="280" t="str">
        <f>IF(TA_5!$L30&lt;&gt;"",TA_5!$L30,"")</f>
        <v/>
      </c>
      <c r="H22" s="280" t="str">
        <f>IF(TA_6!$L30&lt;&gt;"",TA_6!$L30,"")</f>
        <v/>
      </c>
      <c r="I22" s="280" t="str">
        <f>IF(TA_7!$L30&lt;&gt;"",TA_7!$L30,"")</f>
        <v/>
      </c>
      <c r="J22" s="280" t="str">
        <f>IF(TA_8!$L30&lt;&gt;"",TA_8!$L30,"")</f>
        <v/>
      </c>
      <c r="K22" s="280" t="str">
        <f>IF(TA_9!$L30&lt;&gt;"",TA_9!$L30,"")</f>
        <v/>
      </c>
      <c r="L22" s="280" t="str">
        <f>IF(TA_10!$L30&lt;&gt;"",TA_10!$L30,"")</f>
        <v/>
      </c>
      <c r="M22" s="298">
        <v>19</v>
      </c>
    </row>
    <row r="23" spans="1:13" ht="30" customHeight="1">
      <c r="A23" s="713"/>
      <c r="B23" s="23" t="s">
        <v>376</v>
      </c>
      <c r="C23" s="280" t="str">
        <f>IF(TA_1!$L31&lt;&gt;"",TA_1!$L31,"")</f>
        <v/>
      </c>
      <c r="D23" s="280" t="str">
        <f>IF(TA_2!$L31&lt;&gt;"",TA_2!$L31,"")</f>
        <v/>
      </c>
      <c r="E23" s="280" t="str">
        <f>IF(TA_3!$L31&lt;&gt;"",TA_3!$L31,"")</f>
        <v/>
      </c>
      <c r="F23" s="280" t="str">
        <f>IF(TA_4!$L31&lt;&gt;"",TA_4!$L31,"")</f>
        <v/>
      </c>
      <c r="G23" s="280" t="str">
        <f>IF(TA_5!$L31&lt;&gt;"",TA_5!$L31,"")</f>
        <v/>
      </c>
      <c r="H23" s="280" t="str">
        <f>IF(TA_6!$L31&lt;&gt;"",TA_6!$L31,"")</f>
        <v/>
      </c>
      <c r="I23" s="280" t="str">
        <f>IF(TA_7!$L31&lt;&gt;"",TA_7!$L31,"")</f>
        <v/>
      </c>
      <c r="J23" s="280" t="str">
        <f>IF(TA_8!$L31&lt;&gt;"",TA_8!$L31,"")</f>
        <v/>
      </c>
      <c r="K23" s="280" t="str">
        <f>IF(TA_9!$L31&lt;&gt;"",TA_9!$L31,"")</f>
        <v/>
      </c>
      <c r="L23" s="280" t="str">
        <f>IF(TA_10!$L31&lt;&gt;"",TA_10!$L31,"")</f>
        <v/>
      </c>
      <c r="M23" s="298">
        <v>20</v>
      </c>
    </row>
    <row r="24" spans="1:13" ht="30" customHeight="1">
      <c r="A24" s="713" t="s">
        <v>388</v>
      </c>
      <c r="B24" s="24" t="s">
        <v>377</v>
      </c>
      <c r="C24" s="280" t="str">
        <f>IF(TA_1!$L32&lt;&gt;"",TA_1!$L32,"")</f>
        <v/>
      </c>
      <c r="D24" s="280" t="str">
        <f>IF(TA_2!$L32&lt;&gt;"",TA_2!$L32,"")</f>
        <v/>
      </c>
      <c r="E24" s="280" t="str">
        <f>IF(TA_3!$L32&lt;&gt;"",TA_3!$L32,"")</f>
        <v/>
      </c>
      <c r="F24" s="280" t="str">
        <f>IF(TA_4!$L32&lt;&gt;"",TA_4!$L32,"")</f>
        <v/>
      </c>
      <c r="G24" s="280" t="str">
        <f>IF(TA_5!$L32&lt;&gt;"",TA_5!$L32,"")</f>
        <v/>
      </c>
      <c r="H24" s="280" t="str">
        <f>IF(TA_6!$L32&lt;&gt;"",TA_6!$L32,"")</f>
        <v/>
      </c>
      <c r="I24" s="280" t="str">
        <f>IF(TA_7!$L32&lt;&gt;"",TA_7!$L32,"")</f>
        <v/>
      </c>
      <c r="J24" s="280" t="str">
        <f>IF(TA_8!$L32&lt;&gt;"",TA_8!$L32,"")</f>
        <v/>
      </c>
      <c r="K24" s="280" t="str">
        <f>IF(TA_9!$L32&lt;&gt;"",TA_9!$L32,"")</f>
        <v/>
      </c>
      <c r="L24" s="280" t="str">
        <f>IF(TA_10!$L32&lt;&gt;"",TA_10!$L32,"")</f>
        <v/>
      </c>
      <c r="M24" s="298">
        <v>21</v>
      </c>
    </row>
    <row r="25" spans="1:13" ht="30" customHeight="1">
      <c r="A25" s="713"/>
      <c r="B25" s="24" t="s">
        <v>378</v>
      </c>
      <c r="C25" s="280" t="str">
        <f>IF(TA_1!$L33&lt;&gt;"",TA_1!$L33,"")</f>
        <v/>
      </c>
      <c r="D25" s="280" t="str">
        <f>IF(TA_2!$L33&lt;&gt;"",TA_2!$L33,"")</f>
        <v/>
      </c>
      <c r="E25" s="280" t="str">
        <f>IF(TA_3!$L33&lt;&gt;"",TA_3!$L33,"")</f>
        <v/>
      </c>
      <c r="F25" s="280" t="str">
        <f>IF(TA_4!$L33&lt;&gt;"",TA_4!$L33,"")</f>
        <v/>
      </c>
      <c r="G25" s="280" t="str">
        <f>IF(TA_5!$L33&lt;&gt;"",TA_5!$L33,"")</f>
        <v/>
      </c>
      <c r="H25" s="280" t="str">
        <f>IF(TA_6!$L33&lt;&gt;"",TA_6!$L33,"")</f>
        <v/>
      </c>
      <c r="I25" s="280" t="str">
        <f>IF(TA_7!$L33&lt;&gt;"",TA_7!$L33,"")</f>
        <v/>
      </c>
      <c r="J25" s="280" t="str">
        <f>IF(TA_8!$L33&lt;&gt;"",TA_8!$L33,"")</f>
        <v/>
      </c>
      <c r="K25" s="280" t="str">
        <f>IF(TA_9!$L33&lt;&gt;"",TA_9!$L33,"")</f>
        <v/>
      </c>
      <c r="L25" s="280" t="str">
        <f>IF(TA_10!$L33&lt;&gt;"",TA_10!$L33,"")</f>
        <v/>
      </c>
      <c r="M25" s="298">
        <v>22</v>
      </c>
    </row>
    <row r="26" spans="1:13" ht="30" customHeight="1">
      <c r="A26" s="713"/>
      <c r="B26" s="24" t="s">
        <v>379</v>
      </c>
      <c r="C26" s="280" t="str">
        <f>IF(TA_1!$L34&lt;&gt;"",TA_1!$L34,"")</f>
        <v/>
      </c>
      <c r="D26" s="280" t="str">
        <f>IF(TA_2!$L34&lt;&gt;"",TA_2!$L34,"")</f>
        <v/>
      </c>
      <c r="E26" s="280" t="str">
        <f>IF(TA_3!$L34&lt;&gt;"",TA_3!$L34,"")</f>
        <v/>
      </c>
      <c r="F26" s="280" t="str">
        <f>IF(TA_4!$L34&lt;&gt;"",TA_4!$L34,"")</f>
        <v/>
      </c>
      <c r="G26" s="280" t="str">
        <f>IF(TA_5!$L34&lt;&gt;"",TA_5!$L34,"")</f>
        <v/>
      </c>
      <c r="H26" s="280" t="str">
        <f>IF(TA_6!$L34&lt;&gt;"",TA_6!$L34,"")</f>
        <v/>
      </c>
      <c r="I26" s="280" t="str">
        <f>IF(TA_7!$L34&lt;&gt;"",TA_7!$L34,"")</f>
        <v/>
      </c>
      <c r="J26" s="280" t="str">
        <f>IF(TA_8!$L34&lt;&gt;"",TA_8!$L34,"")</f>
        <v/>
      </c>
      <c r="K26" s="280" t="str">
        <f>IF(TA_9!$L34&lt;&gt;"",TA_9!$L34,"")</f>
        <v/>
      </c>
      <c r="L26" s="280" t="str">
        <f>IF(TA_10!$L34&lt;&gt;"",TA_10!$L34,"")</f>
        <v/>
      </c>
      <c r="M26" s="298">
        <v>23</v>
      </c>
    </row>
    <row r="27" spans="1:13" ht="30" customHeight="1">
      <c r="A27" s="713"/>
      <c r="B27" s="24" t="s">
        <v>380</v>
      </c>
      <c r="C27" s="280" t="str">
        <f>IF(TA_1!$L35&lt;&gt;"",TA_1!$L35,"")</f>
        <v/>
      </c>
      <c r="D27" s="280" t="str">
        <f>IF(TA_2!$L35&lt;&gt;"",TA_2!$L35,"")</f>
        <v/>
      </c>
      <c r="E27" s="280" t="str">
        <f>IF(TA_3!$L35&lt;&gt;"",TA_3!$L35,"")</f>
        <v/>
      </c>
      <c r="F27" s="280" t="str">
        <f>IF(TA_4!$L35&lt;&gt;"",TA_4!$L35,"")</f>
        <v/>
      </c>
      <c r="G27" s="280" t="str">
        <f>IF(TA_5!$L35&lt;&gt;"",TA_5!$L35,"")</f>
        <v/>
      </c>
      <c r="H27" s="280" t="str">
        <f>IF(TA_6!$L35&lt;&gt;"",TA_6!$L35,"")</f>
        <v/>
      </c>
      <c r="I27" s="280" t="str">
        <f>IF(TA_7!$L35&lt;&gt;"",TA_7!$L35,"")</f>
        <v/>
      </c>
      <c r="J27" s="280" t="str">
        <f>IF(TA_8!$L35&lt;&gt;"",TA_8!$L35,"")</f>
        <v/>
      </c>
      <c r="K27" s="280" t="str">
        <f>IF(TA_9!$L35&lt;&gt;"",TA_9!$L35,"")</f>
        <v/>
      </c>
      <c r="L27" s="280" t="str">
        <f>IF(TA_10!$L35&lt;&gt;"",TA_10!$L35,"")</f>
        <v/>
      </c>
      <c r="M27" s="298">
        <v>24</v>
      </c>
    </row>
    <row r="28" spans="1:13" ht="30" customHeight="1">
      <c r="A28" s="713"/>
      <c r="B28" s="24" t="s">
        <v>381</v>
      </c>
      <c r="C28" s="280" t="str">
        <f>IF(TA_1!$L36&lt;&gt;"",TA_1!$L36,"")</f>
        <v/>
      </c>
      <c r="D28" s="280" t="str">
        <f>IF(TA_2!$L36&lt;&gt;"",TA_2!$L36,"")</f>
        <v/>
      </c>
      <c r="E28" s="280" t="str">
        <f>IF(TA_3!$L36&lt;&gt;"",TA_3!$L36,"")</f>
        <v/>
      </c>
      <c r="F28" s="280" t="str">
        <f>IF(TA_4!$L36&lt;&gt;"",TA_4!$L36,"")</f>
        <v/>
      </c>
      <c r="G28" s="280" t="str">
        <f>IF(TA_5!$L36&lt;&gt;"",TA_5!$L36,"")</f>
        <v/>
      </c>
      <c r="H28" s="280" t="str">
        <f>IF(TA_6!$L36&lt;&gt;"",TA_6!$L36,"")</f>
        <v/>
      </c>
      <c r="I28" s="280" t="str">
        <f>IF(TA_7!$L36&lt;&gt;"",TA_7!$L36,"")</f>
        <v/>
      </c>
      <c r="J28" s="280" t="str">
        <f>IF(TA_8!$L36&lt;&gt;"",TA_8!$L36,"")</f>
        <v/>
      </c>
      <c r="K28" s="280" t="str">
        <f>IF(TA_9!$L36&lt;&gt;"",TA_9!$L36,"")</f>
        <v/>
      </c>
      <c r="L28" s="280" t="str">
        <f>IF(TA_10!$L36&lt;&gt;"",TA_10!$L36,"")</f>
        <v/>
      </c>
      <c r="M28" s="298">
        <v>25</v>
      </c>
    </row>
    <row r="29" spans="1:13" ht="30" customHeight="1">
      <c r="A29" s="713" t="s">
        <v>24</v>
      </c>
      <c r="B29" s="23" t="s">
        <v>382</v>
      </c>
      <c r="C29" s="280" t="str">
        <f>IF(TA_1!$L38&lt;&gt;"",TA_1!$L38,"")</f>
        <v/>
      </c>
      <c r="D29" s="280" t="str">
        <f>IF(TA_2!$L38&lt;&gt;"",TA_2!$L38,"")</f>
        <v/>
      </c>
      <c r="E29" s="280" t="str">
        <f>IF(TA_3!$L38&lt;&gt;"",TA_3!$L38,"")</f>
        <v/>
      </c>
      <c r="F29" s="280" t="str">
        <f>IF(TA_4!$L38&lt;&gt;"",TA_4!$L38,"")</f>
        <v/>
      </c>
      <c r="G29" s="280" t="str">
        <f>IF(TA_5!$L38&lt;&gt;"",TA_5!$L38,"")</f>
        <v/>
      </c>
      <c r="H29" s="280" t="str">
        <f>IF(TA_6!$L38&lt;&gt;"",TA_6!$L38,"")</f>
        <v/>
      </c>
      <c r="I29" s="280" t="str">
        <f>IF(TA_7!$L38&lt;&gt;"",TA_7!$L38,"")</f>
        <v/>
      </c>
      <c r="J29" s="280" t="str">
        <f>IF(TA_8!$L38&lt;&gt;"",TA_8!$L38,"")</f>
        <v/>
      </c>
      <c r="K29" s="280" t="str">
        <f>IF(TA_9!$L38&lt;&gt;"",TA_9!$L38,"")</f>
        <v/>
      </c>
      <c r="L29" s="280" t="str">
        <f>IF(TA_10!$L38&lt;&gt;"",TA_10!$L38,"")</f>
        <v/>
      </c>
      <c r="M29" s="298">
        <v>26</v>
      </c>
    </row>
    <row r="30" spans="1:13" ht="30" customHeight="1">
      <c r="A30" s="713"/>
      <c r="B30" s="23" t="s">
        <v>383</v>
      </c>
      <c r="C30" s="280" t="str">
        <f>IF(TA_1!$L39&lt;&gt;"",TA_1!$L39,"")</f>
        <v/>
      </c>
      <c r="D30" s="280" t="str">
        <f>IF(TA_2!$L39&lt;&gt;"",TA_2!$L39,"")</f>
        <v/>
      </c>
      <c r="E30" s="280" t="str">
        <f>IF(TA_3!$L39&lt;&gt;"",TA_3!$L39,"")</f>
        <v/>
      </c>
      <c r="F30" s="280" t="str">
        <f>IF(TA_4!$L39&lt;&gt;"",TA_4!$L39,"")</f>
        <v/>
      </c>
      <c r="G30" s="280" t="str">
        <f>IF(TA_5!$L39&lt;&gt;"",TA_5!$L39,"")</f>
        <v/>
      </c>
      <c r="H30" s="280" t="str">
        <f>IF(TA_6!$L39&lt;&gt;"",TA_6!$L39,"")</f>
        <v/>
      </c>
      <c r="I30" s="280" t="str">
        <f>IF(TA_7!$L39&lt;&gt;"",TA_7!$L39,"")</f>
        <v/>
      </c>
      <c r="J30" s="280" t="str">
        <f>IF(TA_8!$L39&lt;&gt;"",TA_8!$L39,"")</f>
        <v/>
      </c>
      <c r="K30" s="280" t="str">
        <f>IF(TA_9!$L39&lt;&gt;"",TA_9!$L39,"")</f>
        <v/>
      </c>
      <c r="L30" s="280" t="str">
        <f>IF(TA_10!$L39&lt;&gt;"",TA_10!$L39,"")</f>
        <v/>
      </c>
      <c r="M30" s="298">
        <v>27</v>
      </c>
    </row>
    <row r="31" spans="1:13" ht="30" customHeight="1">
      <c r="A31" s="713"/>
      <c r="B31" s="23" t="s">
        <v>384</v>
      </c>
      <c r="C31" s="280" t="str">
        <f>IF(TA_1!$L40&lt;&gt;"",TA_1!$L40,"")</f>
        <v/>
      </c>
      <c r="D31" s="280" t="str">
        <f>IF(TA_2!$L40&lt;&gt;"",TA_2!$L40,"")</f>
        <v/>
      </c>
      <c r="E31" s="280" t="str">
        <f>IF(TA_3!$L40&lt;&gt;"",TA_3!$L40,"")</f>
        <v/>
      </c>
      <c r="F31" s="280" t="str">
        <f>IF(TA_4!$L40&lt;&gt;"",TA_4!$L40,"")</f>
        <v/>
      </c>
      <c r="G31" s="280" t="str">
        <f>IF(TA_5!$L40&lt;&gt;"",TA_5!$L40,"")</f>
        <v/>
      </c>
      <c r="H31" s="280" t="str">
        <f>IF(TA_6!$L40&lt;&gt;"",TA_6!$L40,"")</f>
        <v/>
      </c>
      <c r="I31" s="280" t="str">
        <f>IF(TA_7!$L40&lt;&gt;"",TA_7!$L40,"")</f>
        <v/>
      </c>
      <c r="J31" s="280" t="str">
        <f>IF(TA_8!$L40&lt;&gt;"",TA_8!$L40,"")</f>
        <v/>
      </c>
      <c r="K31" s="280" t="str">
        <f>IF(TA_9!$L40&lt;&gt;"",TA_9!$L40,"")</f>
        <v/>
      </c>
      <c r="L31" s="280" t="str">
        <f>IF(TA_10!$L40&lt;&gt;"",TA_10!$L40,"")</f>
        <v/>
      </c>
      <c r="M31" s="298">
        <v>28</v>
      </c>
    </row>
    <row r="32" spans="1:13" ht="30" customHeight="1">
      <c r="A32" s="713" t="s">
        <v>28</v>
      </c>
      <c r="B32" s="24" t="s">
        <v>385</v>
      </c>
      <c r="C32" s="280" t="str">
        <f>IF(TA_1!$L42&lt;&gt;"",TA_1!$L42,"")</f>
        <v/>
      </c>
      <c r="D32" s="280" t="str">
        <f>IF(TA_2!$L42&lt;&gt;"",TA_2!$L42,"")</f>
        <v/>
      </c>
      <c r="E32" s="280" t="str">
        <f>IF(TA_3!$L42&lt;&gt;"",TA_3!$L42,"")</f>
        <v/>
      </c>
      <c r="F32" s="280" t="str">
        <f>IF(TA_4!$L42&lt;&gt;"",TA_4!$L42,"")</f>
        <v/>
      </c>
      <c r="G32" s="280" t="str">
        <f>IF(TA_5!$L42&lt;&gt;"",TA_5!$L42,"")</f>
        <v/>
      </c>
      <c r="H32" s="280" t="str">
        <f>IF(TA_6!$L42&lt;&gt;"",TA_6!$L42,"")</f>
        <v/>
      </c>
      <c r="I32" s="280" t="str">
        <f>IF(TA_7!$L42&lt;&gt;"",TA_7!$L42,"")</f>
        <v/>
      </c>
      <c r="J32" s="280" t="str">
        <f>IF(TA_8!$L42&lt;&gt;"",TA_8!$L42,"")</f>
        <v/>
      </c>
      <c r="K32" s="280" t="str">
        <f>IF(TA_9!$L42&lt;&gt;"",TA_9!$L42,"")</f>
        <v/>
      </c>
      <c r="L32" s="280" t="str">
        <f>IF(TA_10!$L42&lt;&gt;"",TA_10!$L42,"")</f>
        <v/>
      </c>
      <c r="M32" s="298">
        <v>29</v>
      </c>
    </row>
    <row r="33" spans="1:13" ht="30" customHeight="1">
      <c r="A33" s="713"/>
      <c r="B33" s="24" t="s">
        <v>386</v>
      </c>
      <c r="C33" s="280" t="str">
        <f>IF(TA_1!$L43&lt;&gt;"",TA_1!$L43,"")</f>
        <v/>
      </c>
      <c r="D33" s="280" t="str">
        <f>IF(TA_2!$L43&lt;&gt;"",TA_2!$L43,"")</f>
        <v/>
      </c>
      <c r="E33" s="280" t="str">
        <f>IF(TA_3!$L43&lt;&gt;"",TA_3!$L43,"")</f>
        <v/>
      </c>
      <c r="F33" s="280" t="str">
        <f>IF(TA_4!$L43&lt;&gt;"",TA_4!$L43,"")</f>
        <v/>
      </c>
      <c r="G33" s="280" t="str">
        <f>IF(TA_5!$L43&lt;&gt;"",TA_5!$L43,"")</f>
        <v/>
      </c>
      <c r="H33" s="280" t="str">
        <f>IF(TA_6!$L43&lt;&gt;"",TA_6!$L43,"")</f>
        <v/>
      </c>
      <c r="I33" s="280" t="str">
        <f>IF(TA_7!$L43&lt;&gt;"",TA_7!$L43,"")</f>
        <v/>
      </c>
      <c r="J33" s="280" t="str">
        <f>IF(TA_8!$L43&lt;&gt;"",TA_8!$L43,"")</f>
        <v/>
      </c>
      <c r="K33" s="280" t="str">
        <f>IF(TA_9!$L43&lt;&gt;"",TA_9!$L43,"")</f>
        <v/>
      </c>
      <c r="L33" s="280" t="str">
        <f>IF(TA_10!$L43&lt;&gt;"",TA_10!$L43,"")</f>
        <v/>
      </c>
      <c r="M33" s="298">
        <v>30</v>
      </c>
    </row>
    <row r="34" spans="1:13" ht="33.75" customHeight="1"/>
    <row r="36" spans="1:13" ht="52.5" customHeight="1">
      <c r="B36" s="715" t="s">
        <v>565</v>
      </c>
      <c r="C36" s="715"/>
      <c r="D36" s="715"/>
    </row>
    <row r="38" spans="1:13" s="32" customFormat="1" ht="30" customHeight="1">
      <c r="A38" s="32">
        <v>1</v>
      </c>
      <c r="B38" s="294"/>
      <c r="C38" s="295" t="s">
        <v>532</v>
      </c>
      <c r="D38" s="295" t="s">
        <v>533</v>
      </c>
      <c r="E38" s="295" t="s">
        <v>534</v>
      </c>
      <c r="F38" s="295" t="s">
        <v>535</v>
      </c>
      <c r="G38" s="295" t="s">
        <v>536</v>
      </c>
      <c r="H38" s="296" t="s">
        <v>537</v>
      </c>
      <c r="I38" s="296" t="s">
        <v>538</v>
      </c>
      <c r="J38" s="296" t="s">
        <v>539</v>
      </c>
      <c r="K38" s="296" t="s">
        <v>540</v>
      </c>
      <c r="L38" s="296" t="s">
        <v>541</v>
      </c>
      <c r="M38" s="298"/>
    </row>
    <row r="39" spans="1:13" s="32" customFormat="1" ht="30" customHeight="1">
      <c r="A39" s="32">
        <v>2</v>
      </c>
      <c r="B39" s="32" t="s">
        <v>468</v>
      </c>
      <c r="C39" s="295" t="str">
        <f>IF(INFORMATIONS!$C29&lt;&gt;"",INFORMATIONS!$C29,"")</f>
        <v/>
      </c>
      <c r="D39" s="295" t="str">
        <f>IF(INFORMATIONS!$C39&lt;&gt;"",INFORMATIONS!$C39,"")</f>
        <v/>
      </c>
      <c r="E39" s="295" t="str">
        <f>IF(INFORMATIONS!$C49&lt;&gt;"",INFORMATIONS!$C49,"")</f>
        <v/>
      </c>
      <c r="F39" s="295" t="str">
        <f>IF(INFORMATIONS!$C59&lt;&gt;"",INFORMATIONS!$C59,"")</f>
        <v/>
      </c>
      <c r="G39" s="295" t="str">
        <f>IF(INFORMATIONS!$C69&lt;&gt;"",INFORMATIONS!$C69,"")</f>
        <v/>
      </c>
      <c r="H39" s="295" t="str">
        <f>IF(INFORMATIONS!$C79&lt;&gt;"",INFORMATIONS!$C79,"")</f>
        <v/>
      </c>
      <c r="I39" s="295" t="str">
        <f>IF(INFORMATIONS!$C89&lt;&gt;"",INFORMATIONS!$C89,"")</f>
        <v/>
      </c>
      <c r="J39" s="295" t="str">
        <f>IF(INFORMATIONS!$C99&lt;&gt;"",INFORMATIONS!$C99,"")</f>
        <v/>
      </c>
      <c r="K39" s="295" t="str">
        <f>IF(INFORMATIONS!$C109&lt;&gt;"",INFORMATIONS!$C109,"")</f>
        <v/>
      </c>
      <c r="L39" s="295" t="str">
        <f>IF(INFORMATIONS!$C119&lt;&gt;"",INFORMATIONS!$C119,"")</f>
        <v/>
      </c>
      <c r="M39" s="298"/>
    </row>
    <row r="40" spans="1:13" s="32" customFormat="1" ht="30" customHeight="1">
      <c r="A40" s="32">
        <v>3</v>
      </c>
      <c r="B40" s="32" t="s">
        <v>270</v>
      </c>
      <c r="C40" s="297" t="str">
        <f>IF(INFORMATIONS!$C30&lt;&gt;"",INFORMATIONS!$C30,"")</f>
        <v/>
      </c>
      <c r="D40" s="297" t="str">
        <f>IF(INFORMATIONS!$C40&lt;&gt;"",INFORMATIONS!$C40,"")</f>
        <v/>
      </c>
      <c r="E40" s="297" t="str">
        <f>IF(INFORMATIONS!$C50&lt;&gt;"",INFORMATIONS!$C50,"")</f>
        <v/>
      </c>
      <c r="F40" s="297" t="str">
        <f>IF(INFORMATIONS!$C60&lt;&gt;"",INFORMATIONS!$C60,"")</f>
        <v/>
      </c>
      <c r="G40" s="297" t="str">
        <f>IF(INFORMATIONS!$C70&lt;&gt;"",INFORMATIONS!$C70,"")</f>
        <v/>
      </c>
      <c r="H40" s="297" t="str">
        <f>IF(INFORMATIONS!$C80&lt;&gt;"",INFORMATIONS!$C80,"")</f>
        <v/>
      </c>
      <c r="I40" s="297" t="str">
        <f>IF(INFORMATIONS!$C90&lt;&gt;"",INFORMATIONS!$C90,"")</f>
        <v/>
      </c>
      <c r="J40" s="297" t="str">
        <f>IF(INFORMATIONS!$C100&lt;&gt;"",INFORMATIONS!$C100,"")</f>
        <v/>
      </c>
      <c r="K40" s="297" t="str">
        <f>IF(INFORMATIONS!$C110&lt;&gt;"",INFORMATIONS!$C110,"")</f>
        <v/>
      </c>
      <c r="L40" s="297" t="str">
        <f>IF(INFORMATIONS!$C120&lt;&gt;"",INFORMATIONS!$C120,"")</f>
        <v/>
      </c>
      <c r="M40" s="298"/>
    </row>
    <row r="41" spans="1:13" s="32" customFormat="1" ht="30" customHeight="1">
      <c r="A41" s="32">
        <v>4</v>
      </c>
      <c r="B41" s="32" t="s">
        <v>558</v>
      </c>
      <c r="C41" s="295" t="str">
        <f>IF(INFORMATIONS!$C31&lt;&gt;"",INFORMATIONS!$C31,"")</f>
        <v/>
      </c>
      <c r="D41" s="295" t="str">
        <f>IF(INFORMATIONS!$C41&lt;&gt;"",INFORMATIONS!$C41,"")</f>
        <v/>
      </c>
      <c r="E41" s="295" t="str">
        <f>IF(INFORMATIONS!$C51&lt;&gt;"",INFORMATIONS!$C51,"")</f>
        <v/>
      </c>
      <c r="F41" s="295" t="str">
        <f>IF(INFORMATIONS!$C61&lt;&gt;"",INFORMATIONS!$C61,"")</f>
        <v/>
      </c>
      <c r="G41" s="295" t="str">
        <f>IF(INFORMATIONS!$C71&lt;&gt;"",INFORMATIONS!$C71,"")</f>
        <v/>
      </c>
      <c r="H41" s="295" t="str">
        <f>IF(INFORMATIONS!$C81&lt;&gt;"",INFORMATIONS!$C81,"")</f>
        <v/>
      </c>
      <c r="I41" s="295" t="str">
        <f>IF(INFORMATIONS!$C91&lt;&gt;"",INFORMATIONS!$C91,"")</f>
        <v/>
      </c>
      <c r="J41" s="295" t="str">
        <f>IF(INFORMATIONS!$C101&lt;&gt;"",INFORMATIONS!$C101,"")</f>
        <v/>
      </c>
      <c r="K41" s="295" t="str">
        <f>IF(INFORMATIONS!$C111&lt;&gt;"",INFORMATIONS!$C111,"")</f>
        <v/>
      </c>
      <c r="L41" s="295" t="str">
        <f>IF(INFORMATIONS!$C121&lt;&gt;"",INFORMATIONS!$C121,"")</f>
        <v/>
      </c>
      <c r="M41" s="298"/>
    </row>
    <row r="42" spans="1:13" s="32" customFormat="1" ht="30" customHeight="1">
      <c r="A42" s="32">
        <v>5</v>
      </c>
      <c r="B42" s="32" t="s">
        <v>463</v>
      </c>
      <c r="C42" s="295" t="str">
        <f>IF(INFORMATIONS!$C32&lt;&gt;"",INFORMATIONS!$C32,"")</f>
        <v/>
      </c>
      <c r="D42" s="295" t="str">
        <f>IF(INFORMATIONS!$C42&lt;&gt;"",INFORMATIONS!$C42,"")</f>
        <v/>
      </c>
      <c r="E42" s="295" t="str">
        <f>IF(INFORMATIONS!$C52&lt;&gt;"",INFORMATIONS!$C52,"")</f>
        <v/>
      </c>
      <c r="F42" s="295" t="str">
        <f>IF(INFORMATIONS!$C62&lt;&gt;"",INFORMATIONS!$C62,"")</f>
        <v/>
      </c>
      <c r="G42" s="295" t="str">
        <f>IF(INFORMATIONS!$C72&lt;&gt;"",INFORMATIONS!$C72,"")</f>
        <v/>
      </c>
      <c r="H42" s="295" t="str">
        <f>IF(INFORMATIONS!$C82&lt;&gt;"",INFORMATIONS!$C82,"")</f>
        <v/>
      </c>
      <c r="I42" s="295" t="str">
        <f>IF(INFORMATIONS!$C92&lt;&gt;"",INFORMATIONS!$C92,"")</f>
        <v/>
      </c>
      <c r="J42" s="295" t="str">
        <f>IF(INFORMATIONS!$C102&lt;&gt;"",INFORMATIONS!$C102,"")</f>
        <v/>
      </c>
      <c r="K42" s="295" t="str">
        <f>IF(INFORMATIONS!$C112&lt;&gt;"",INFORMATIONS!$C112,"")</f>
        <v/>
      </c>
      <c r="L42" s="295" t="str">
        <f>IF(INFORMATIONS!$C122&lt;&gt;"",INFORMATIONS!$C122,"")</f>
        <v/>
      </c>
      <c r="M42" s="298"/>
    </row>
    <row r="43" spans="1:13" s="32" customFormat="1" ht="30" customHeight="1">
      <c r="A43" s="32">
        <v>6</v>
      </c>
      <c r="B43" s="32" t="s">
        <v>559</v>
      </c>
      <c r="C43" s="295" t="str">
        <f>IF(INFORMATIONS!$C33&lt;&gt;"",INFORMATIONS!$C33,"")</f>
        <v/>
      </c>
      <c r="D43" s="295" t="str">
        <f>IF(INFORMATIONS!$C43&lt;&gt;"",INFORMATIONS!$C43,"")</f>
        <v/>
      </c>
      <c r="E43" s="295" t="str">
        <f>IF(INFORMATIONS!$C53&lt;&gt;"",INFORMATIONS!$C53,"")</f>
        <v/>
      </c>
      <c r="F43" s="295" t="str">
        <f>IF(INFORMATIONS!$C63&lt;&gt;"",INFORMATIONS!$C63,"")</f>
        <v/>
      </c>
      <c r="G43" s="295" t="str">
        <f>IF(INFORMATIONS!$C73&lt;&gt;"",INFORMATIONS!$C73,"")</f>
        <v/>
      </c>
      <c r="H43" s="295" t="str">
        <f>IF(INFORMATIONS!$C83&lt;&gt;"",INFORMATIONS!$C83,"")</f>
        <v/>
      </c>
      <c r="I43" s="295" t="str">
        <f>IF(INFORMATIONS!$C93&lt;&gt;"",INFORMATIONS!$C93,"")</f>
        <v/>
      </c>
      <c r="J43" s="295" t="str">
        <f>IF(INFORMATIONS!$C103&lt;&gt;"",INFORMATIONS!$C103,"")</f>
        <v/>
      </c>
      <c r="K43" s="295" t="str">
        <f>IF(INFORMATIONS!$C113&lt;&gt;"",INFORMATIONS!$C113,"")</f>
        <v/>
      </c>
      <c r="L43" s="295" t="str">
        <f>IF(INFORMATIONS!$C123&lt;&gt;"",INFORMATIONS!$C123,"")</f>
        <v/>
      </c>
      <c r="M43" s="298"/>
    </row>
    <row r="44" spans="1:13" s="32" customFormat="1" ht="30" customHeight="1">
      <c r="A44" s="32">
        <v>7</v>
      </c>
      <c r="B44" s="32" t="s">
        <v>560</v>
      </c>
      <c r="C44" s="295" t="str">
        <f>IF(INFORMATIONS!$B34&lt;&gt;"",INFORMATIONS!$B34,"")</f>
        <v/>
      </c>
      <c r="D44" s="295" t="str">
        <f>IF(INFORMATIONS!$B44&lt;&gt;"",INFORMATIONS!$B44,"")</f>
        <v/>
      </c>
      <c r="E44" s="295" t="str">
        <f>IF(INFORMATIONS!$B54&lt;&gt;"",INFORMATIONS!$B54,"")</f>
        <v/>
      </c>
      <c r="F44" s="295" t="str">
        <f>IF(INFORMATIONS!$B64&lt;&gt;"",INFORMATIONS!$B64,"")</f>
        <v/>
      </c>
      <c r="G44" s="295" t="str">
        <f>IF(INFORMATIONS!$B74&lt;&gt;"",INFORMATIONS!$B74,"")</f>
        <v/>
      </c>
      <c r="H44" s="295" t="str">
        <f>IF(INFORMATIONS!$B84&lt;&gt;"",INFORMATIONS!$B84,"")</f>
        <v/>
      </c>
      <c r="I44" s="295" t="str">
        <f>IF(INFORMATIONS!$B94&lt;&gt;"",INFORMATIONS!$B94,"")</f>
        <v/>
      </c>
      <c r="J44" s="295" t="str">
        <f>IF(INFORMATIONS!$B104&lt;&gt;"",INFORMATIONS!$B104,"")</f>
        <v/>
      </c>
      <c r="K44" s="295" t="str">
        <f>IF(INFORMATIONS!$B114&lt;&gt;"",INFORMATIONS!$B114,"")</f>
        <v/>
      </c>
      <c r="L44" s="295" t="str">
        <f>IF(INFORMATIONS!$B124&lt;&gt;"",INFORMATIONS!$B124,"")</f>
        <v/>
      </c>
      <c r="M44" s="298"/>
    </row>
    <row r="45" spans="1:13" s="32" customFormat="1" ht="30" customHeight="1">
      <c r="A45" s="32">
        <v>8</v>
      </c>
      <c r="B45" s="32" t="s">
        <v>547</v>
      </c>
      <c r="C45" s="295" t="str">
        <f>IF(INFORMATIONS!$B35&lt;&gt;"",INFORMATIONS!$B35,"")</f>
        <v/>
      </c>
      <c r="D45" s="295" t="str">
        <f>IF(INFORMATIONS!$B45&lt;&gt;"",INFORMATIONS!$B45,"")</f>
        <v/>
      </c>
      <c r="E45" s="295" t="str">
        <f>IF(INFORMATIONS!$B55&lt;&gt;"",INFORMATIONS!$B55,"")</f>
        <v/>
      </c>
      <c r="F45" s="295" t="str">
        <f>IF(INFORMATIONS!$B65&lt;&gt;"",INFORMATIONS!$B65,"")</f>
        <v/>
      </c>
      <c r="G45" s="295" t="str">
        <f>IF(INFORMATIONS!$B75&lt;&gt;"",INFORMATIONS!$B75,"")</f>
        <v/>
      </c>
      <c r="H45" s="295" t="str">
        <f>IF(INFORMATIONS!$B85&lt;&gt;"",INFORMATIONS!$B85,"")</f>
        <v/>
      </c>
      <c r="I45" s="295" t="str">
        <f>IF(INFORMATIONS!$B95&lt;&gt;"",INFORMATIONS!$B95,"")</f>
        <v/>
      </c>
      <c r="J45" s="295" t="str">
        <f>IF(INFORMATIONS!$B105&lt;&gt;"",INFORMATIONS!$B105,"")</f>
        <v/>
      </c>
      <c r="K45" s="295" t="str">
        <f>IF(INFORMATIONS!$B115&lt;&gt;"",INFORMATIONS!$B115,"")</f>
        <v/>
      </c>
      <c r="L45" s="295" t="str">
        <f>IF(INFORMATIONS!$B125&lt;&gt;"",INFORMATIONS!$B125,"")</f>
        <v/>
      </c>
      <c r="M45" s="298"/>
    </row>
    <row r="46" spans="1:13" s="32" customFormat="1" ht="30" customHeight="1">
      <c r="A46" s="32">
        <v>9</v>
      </c>
      <c r="B46" s="32" t="s">
        <v>561</v>
      </c>
      <c r="C46" s="295" t="str">
        <f>IF(INFORMATIONS!$C34&lt;&gt;"",INFORMATIONS!$C34,"")</f>
        <v/>
      </c>
      <c r="D46" s="295" t="str">
        <f>IF(INFORMATIONS!$C44&lt;&gt;"",INFORMATIONS!$C44,"")</f>
        <v/>
      </c>
      <c r="E46" s="295" t="str">
        <f>IF(INFORMATIONS!$C54&lt;&gt;"",INFORMATIONS!$C54,"")</f>
        <v/>
      </c>
      <c r="F46" s="295" t="str">
        <f>IF(INFORMATIONS!$C64&lt;&gt;"",INFORMATIONS!$C64,"")</f>
        <v/>
      </c>
      <c r="G46" s="295" t="str">
        <f>IF(INFORMATIONS!$C74&lt;&gt;"",INFORMATIONS!$C74,"")</f>
        <v/>
      </c>
      <c r="H46" s="295" t="str">
        <f>IF(INFORMATIONS!$C84&lt;&gt;"",INFORMATIONS!$C84,"")</f>
        <v/>
      </c>
      <c r="I46" s="295" t="str">
        <f>IF(INFORMATIONS!$C94&lt;&gt;"",INFORMATIONS!$C94,"")</f>
        <v/>
      </c>
      <c r="J46" s="295" t="str">
        <f>IF(INFORMATIONS!$C104&lt;&gt;"",INFORMATIONS!$C104,"")</f>
        <v/>
      </c>
      <c r="K46" s="295" t="str">
        <f>IF(INFORMATIONS!$C114&lt;&gt;"",INFORMATIONS!$C114,"")</f>
        <v/>
      </c>
      <c r="L46" s="295" t="str">
        <f>IF(INFORMATIONS!$C124&lt;&gt;"",INFORMATIONS!$C124,"")</f>
        <v/>
      </c>
      <c r="M46" s="298"/>
    </row>
    <row r="47" spans="1:13" s="32" customFormat="1" ht="30" customHeight="1">
      <c r="A47" s="32">
        <v>10</v>
      </c>
      <c r="B47" s="32" t="s">
        <v>562</v>
      </c>
      <c r="C47" s="295" t="str">
        <f>IF(INFORMATIONS!$D34&lt;&gt;"",INFORMATIONS!$D34,"")</f>
        <v/>
      </c>
      <c r="D47" s="295" t="str">
        <f>IF(INFORMATIONS!$D44&lt;&gt;"",INFORMATIONS!$D44,"")</f>
        <v/>
      </c>
      <c r="E47" s="295" t="str">
        <f>IF(INFORMATIONS!$D54&lt;&gt;"",INFORMATIONS!$D54,"")</f>
        <v/>
      </c>
      <c r="F47" s="295" t="str">
        <f>IF(INFORMATIONS!$D64&lt;&gt;"",INFORMATIONS!$D64,"")</f>
        <v/>
      </c>
      <c r="G47" s="295" t="str">
        <f>IF(INFORMATIONS!$D74&lt;&gt;"",INFORMATIONS!$D74,"")</f>
        <v/>
      </c>
      <c r="H47" s="295" t="str">
        <f>IF(INFORMATIONS!$D84&lt;&gt;"",INFORMATIONS!$D84,"")</f>
        <v/>
      </c>
      <c r="I47" s="295" t="str">
        <f>IF(INFORMATIONS!$D94&lt;&gt;"",INFORMATIONS!$D94,"")</f>
        <v/>
      </c>
      <c r="J47" s="295" t="str">
        <f>IF(INFORMATIONS!$D104&lt;&gt;"",INFORMATIONS!$D104,"")</f>
        <v/>
      </c>
      <c r="K47" s="295" t="str">
        <f>IF(INFORMATIONS!$D114&lt;&gt;"",INFORMATIONS!$D114,"")</f>
        <v/>
      </c>
      <c r="L47" s="295" t="str">
        <f>IF(INFORMATIONS!$D124&lt;&gt;"",INFORMATIONS!$D124,"")</f>
        <v/>
      </c>
      <c r="M47" s="298"/>
    </row>
    <row r="48" spans="1:13" s="32" customFormat="1" ht="30" customHeight="1">
      <c r="A48" s="32">
        <v>11</v>
      </c>
      <c r="B48" s="32" t="s">
        <v>563</v>
      </c>
      <c r="C48" s="295" t="str">
        <f>IF(INFORMATIONS!$C35&lt;&gt;"",INFORMATIONS!$C35,"")</f>
        <v/>
      </c>
      <c r="D48" s="295" t="str">
        <f>IF(INFORMATIONS!$C45&lt;&gt;"",INFORMATIONS!$C45,"")</f>
        <v/>
      </c>
      <c r="E48" s="295" t="str">
        <f>IF(INFORMATIONS!$C55&lt;&gt;"",INFORMATIONS!$C55,"")</f>
        <v/>
      </c>
      <c r="F48" s="295" t="str">
        <f>IF(INFORMATIONS!$C65&lt;&gt;"",INFORMATIONS!$C65,"")</f>
        <v/>
      </c>
      <c r="G48" s="295" t="str">
        <f>IF(INFORMATIONS!$C75&lt;&gt;"",INFORMATIONS!$C75,"")</f>
        <v/>
      </c>
      <c r="H48" s="295" t="str">
        <f>IF(INFORMATIONS!$C85&lt;&gt;"",INFORMATIONS!$C85,"")</f>
        <v/>
      </c>
      <c r="I48" s="295" t="str">
        <f>IF(INFORMATIONS!$C95&lt;&gt;"",INFORMATIONS!$C95,"")</f>
        <v/>
      </c>
      <c r="J48" s="295" t="str">
        <f>IF(INFORMATIONS!$C105&lt;&gt;"",INFORMATIONS!$C105,"")</f>
        <v/>
      </c>
      <c r="K48" s="295" t="str">
        <f>IF(INFORMATIONS!$C115&lt;&gt;"",INFORMATIONS!$C115,"")</f>
        <v/>
      </c>
      <c r="L48" s="295" t="str">
        <f>IF(INFORMATIONS!$C125&lt;&gt;"",INFORMATIONS!$C125,"")</f>
        <v/>
      </c>
      <c r="M48" s="298"/>
    </row>
    <row r="49" ht="30" customHeight="1"/>
    <row r="50" ht="30" customHeight="1"/>
    <row r="51" ht="30" customHeight="1"/>
    <row r="52" ht="30" customHeight="1"/>
    <row r="53" ht="30" customHeight="1"/>
    <row r="54" ht="30" customHeight="1"/>
    <row r="55" ht="30" customHeight="1"/>
  </sheetData>
  <sheetProtection algorithmName="SHA-512" hashValue="PL40ZfPiwYOoCLldQ3OVaEysCc9nIQ8gG91mzCXG3JgY/laj2qNizbVgSqjZepaKln0OxOAb572rJELMTn81iA==" saltValue="MnY0O7Tn5lIW/7AmgKFqqQ==" spinCount="100000" sheet="1" selectLockedCells="1"/>
  <mergeCells count="9">
    <mergeCell ref="A32:A33"/>
    <mergeCell ref="B2:D2"/>
    <mergeCell ref="B36:D36"/>
    <mergeCell ref="A5:A9"/>
    <mergeCell ref="A10:A14"/>
    <mergeCell ref="A15:A18"/>
    <mergeCell ref="A19:A23"/>
    <mergeCell ref="A24:A28"/>
    <mergeCell ref="A29:A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F125"/>
  <sheetViews>
    <sheetView zoomScaleNormal="100" workbookViewId="0">
      <selection activeCell="C3" sqref="C3:E3"/>
    </sheetView>
  </sheetViews>
  <sheetFormatPr baseColWidth="10" defaultColWidth="11.42578125" defaultRowHeight="15"/>
  <cols>
    <col min="1" max="1" width="3.7109375" style="92" customWidth="1"/>
    <col min="2" max="2" width="28.7109375" style="92" customWidth="1"/>
    <col min="3" max="3" width="30.7109375" style="92" customWidth="1"/>
    <col min="4" max="4" width="15.7109375" style="92" customWidth="1"/>
    <col min="5" max="5" width="15.7109375" style="119" customWidth="1"/>
    <col min="6" max="6" width="11.42578125" style="92"/>
    <col min="7" max="16384" width="11.42578125" style="12"/>
  </cols>
  <sheetData>
    <row r="1" spans="2:5" ht="32.25" customHeight="1" thickBot="1">
      <c r="B1" s="409" t="s">
        <v>267</v>
      </c>
      <c r="C1" s="410"/>
      <c r="D1" s="410"/>
      <c r="E1" s="411"/>
    </row>
    <row r="2" spans="2:5" ht="15.75" thickBot="1"/>
    <row r="3" spans="2:5">
      <c r="B3" s="154" t="s">
        <v>475</v>
      </c>
      <c r="C3" s="403"/>
      <c r="D3" s="403"/>
      <c r="E3" s="404"/>
    </row>
    <row r="4" spans="2:5">
      <c r="B4" s="155" t="s">
        <v>268</v>
      </c>
      <c r="C4" s="412"/>
      <c r="D4" s="412"/>
      <c r="E4" s="413"/>
    </row>
    <row r="5" spans="2:5">
      <c r="B5" s="155" t="s">
        <v>269</v>
      </c>
      <c r="C5" s="412"/>
      <c r="D5" s="412"/>
      <c r="E5" s="413"/>
    </row>
    <row r="6" spans="2:5">
      <c r="B6" s="155" t="s">
        <v>526</v>
      </c>
      <c r="C6" s="412"/>
      <c r="D6" s="412"/>
      <c r="E6" s="413"/>
    </row>
    <row r="7" spans="2:5">
      <c r="B7" s="155" t="s">
        <v>524</v>
      </c>
      <c r="C7" s="412"/>
      <c r="D7" s="412"/>
      <c r="E7" s="413"/>
    </row>
    <row r="8" spans="2:5">
      <c r="B8" s="155" t="s">
        <v>525</v>
      </c>
      <c r="C8" s="412"/>
      <c r="D8" s="412"/>
      <c r="E8" s="413"/>
    </row>
    <row r="9" spans="2:5" ht="15.75" thickBot="1">
      <c r="B9" s="156" t="s">
        <v>594</v>
      </c>
      <c r="C9" s="414"/>
      <c r="D9" s="414"/>
      <c r="E9" s="415"/>
    </row>
    <row r="10" spans="2:5" ht="15.75" thickBot="1">
      <c r="B10" s="157"/>
      <c r="C10" s="158"/>
      <c r="D10" s="120"/>
      <c r="E10" s="159"/>
    </row>
    <row r="11" spans="2:5">
      <c r="B11" s="160" t="s">
        <v>460</v>
      </c>
      <c r="C11" s="403"/>
      <c r="D11" s="403"/>
      <c r="E11" s="404"/>
    </row>
    <row r="12" spans="2:5">
      <c r="B12" s="161" t="s">
        <v>459</v>
      </c>
      <c r="C12" s="412"/>
      <c r="D12" s="412"/>
      <c r="E12" s="413"/>
    </row>
    <row r="13" spans="2:5">
      <c r="B13" s="161" t="s">
        <v>451</v>
      </c>
      <c r="C13" s="412"/>
      <c r="D13" s="412"/>
      <c r="E13" s="413"/>
    </row>
    <row r="14" spans="2:5">
      <c r="B14" s="419" t="s">
        <v>617</v>
      </c>
      <c r="C14" s="412"/>
      <c r="D14" s="412"/>
      <c r="E14" s="413"/>
    </row>
    <row r="15" spans="2:5" ht="30" customHeight="1" thickBot="1">
      <c r="B15" s="420"/>
      <c r="C15" s="416"/>
      <c r="D15" s="417"/>
      <c r="E15" s="418"/>
    </row>
    <row r="16" spans="2:5" ht="15.75" thickBot="1">
      <c r="B16" s="157"/>
      <c r="C16" s="158"/>
      <c r="D16" s="120"/>
      <c r="E16" s="159"/>
    </row>
    <row r="17" spans="2:5">
      <c r="B17" s="160" t="s">
        <v>461</v>
      </c>
      <c r="C17" s="403"/>
      <c r="D17" s="403"/>
      <c r="E17" s="404"/>
    </row>
    <row r="18" spans="2:5">
      <c r="B18" s="161" t="s">
        <v>459</v>
      </c>
      <c r="C18" s="412"/>
      <c r="D18" s="412"/>
      <c r="E18" s="413"/>
    </row>
    <row r="19" spans="2:5">
      <c r="B19" s="161" t="s">
        <v>451</v>
      </c>
      <c r="C19" s="412"/>
      <c r="D19" s="412"/>
      <c r="E19" s="413"/>
    </row>
    <row r="20" spans="2:5">
      <c r="B20" s="419" t="s">
        <v>617</v>
      </c>
      <c r="C20" s="412"/>
      <c r="D20" s="412"/>
      <c r="E20" s="413"/>
    </row>
    <row r="21" spans="2:5" ht="30" customHeight="1" thickBot="1">
      <c r="B21" s="420"/>
      <c r="C21" s="416"/>
      <c r="D21" s="417"/>
      <c r="E21" s="418"/>
    </row>
    <row r="22" spans="2:5" ht="15.75" thickBot="1">
      <c r="B22" s="157"/>
      <c r="C22" s="158"/>
      <c r="D22" s="120"/>
      <c r="E22" s="159"/>
    </row>
    <row r="23" spans="2:5" ht="15" customHeight="1">
      <c r="B23" s="162" t="s">
        <v>0</v>
      </c>
      <c r="C23" s="403"/>
      <c r="D23" s="403"/>
      <c r="E23" s="404"/>
    </row>
    <row r="24" spans="2:5" ht="15" customHeight="1" thickBot="1">
      <c r="B24" s="163" t="s">
        <v>6</v>
      </c>
      <c r="C24" s="416"/>
      <c r="D24" s="417"/>
      <c r="E24" s="418"/>
    </row>
    <row r="26" spans="2:5" ht="15.75" thickBot="1"/>
    <row r="27" spans="2:5" ht="18" customHeight="1" thickBot="1">
      <c r="B27" s="400" t="s">
        <v>452</v>
      </c>
      <c r="C27" s="401"/>
      <c r="D27" s="401"/>
      <c r="E27" s="402"/>
    </row>
    <row r="28" spans="2:5" ht="6.75" customHeight="1" thickBot="1">
      <c r="B28" s="164"/>
      <c r="C28" s="164"/>
      <c r="D28" s="164"/>
      <c r="E28" s="164"/>
    </row>
    <row r="29" spans="2:5">
      <c r="B29" s="154" t="s">
        <v>468</v>
      </c>
      <c r="C29" s="403"/>
      <c r="D29" s="403"/>
      <c r="E29" s="404"/>
    </row>
    <row r="30" spans="2:5">
      <c r="B30" s="155" t="s">
        <v>270</v>
      </c>
      <c r="C30" s="405"/>
      <c r="D30" s="405"/>
      <c r="E30" s="406"/>
    </row>
    <row r="31" spans="2:5">
      <c r="B31" s="155" t="s">
        <v>462</v>
      </c>
      <c r="C31" s="396"/>
      <c r="D31" s="396"/>
      <c r="E31" s="397"/>
    </row>
    <row r="32" spans="2:5">
      <c r="B32" s="155" t="s">
        <v>463</v>
      </c>
      <c r="C32" s="396"/>
      <c r="D32" s="396"/>
      <c r="E32" s="397"/>
    </row>
    <row r="33" spans="2:5">
      <c r="B33" s="155" t="s">
        <v>271</v>
      </c>
      <c r="C33" s="396"/>
      <c r="D33" s="396"/>
      <c r="E33" s="397"/>
    </row>
    <row r="34" spans="2:5">
      <c r="B34" s="165" t="str">
        <f>IF(AND(C33&lt;&gt;"",OR(C33="TUTEUR_ESPE",C33="TUTEUR_RECTORAT",C33="LES_DEUX")),"VISITE","")</f>
        <v/>
      </c>
      <c r="C34" s="166" t="str">
        <f>IF(OR(C33="TUTEUR_ESPE",C33="LES_DEUX"),$C$23,"")</f>
        <v/>
      </c>
      <c r="D34" s="407" t="str">
        <f>IF(OR(C33="TUTEUR_RECTORAT",C33="LES_DEUX"),$C$24,"")</f>
        <v/>
      </c>
      <c r="E34" s="408"/>
    </row>
    <row r="35" spans="2:5" ht="15.75" thickBot="1">
      <c r="B35" s="167" t="str">
        <f>IF(AND(C33&lt;&gt;"",C33="STAGIAIRE"),"AUTO_POS","")</f>
        <v/>
      </c>
      <c r="C35" s="398" t="str">
        <f>IF(C33="STAGIAIRE",$C$3,"")</f>
        <v/>
      </c>
      <c r="D35" s="398"/>
      <c r="E35" s="399"/>
    </row>
    <row r="36" spans="2:5" ht="15.75" thickBot="1"/>
    <row r="37" spans="2:5" ht="18" customHeight="1" thickBot="1">
      <c r="B37" s="400" t="s">
        <v>453</v>
      </c>
      <c r="C37" s="401"/>
      <c r="D37" s="401"/>
      <c r="E37" s="402"/>
    </row>
    <row r="38" spans="2:5" ht="6.75" customHeight="1" thickBot="1">
      <c r="B38" s="164"/>
      <c r="C38" s="164"/>
      <c r="D38" s="164"/>
      <c r="E38" s="164"/>
    </row>
    <row r="39" spans="2:5">
      <c r="B39" s="154" t="s">
        <v>468</v>
      </c>
      <c r="C39" s="403"/>
      <c r="D39" s="403"/>
      <c r="E39" s="404"/>
    </row>
    <row r="40" spans="2:5">
      <c r="B40" s="155" t="s">
        <v>270</v>
      </c>
      <c r="C40" s="405"/>
      <c r="D40" s="405"/>
      <c r="E40" s="406"/>
    </row>
    <row r="41" spans="2:5">
      <c r="B41" s="155" t="s">
        <v>462</v>
      </c>
      <c r="C41" s="396"/>
      <c r="D41" s="396"/>
      <c r="E41" s="397"/>
    </row>
    <row r="42" spans="2:5">
      <c r="B42" s="155" t="s">
        <v>463</v>
      </c>
      <c r="C42" s="396"/>
      <c r="D42" s="396"/>
      <c r="E42" s="397"/>
    </row>
    <row r="43" spans="2:5">
      <c r="B43" s="155" t="s">
        <v>271</v>
      </c>
      <c r="C43" s="396"/>
      <c r="D43" s="396"/>
      <c r="E43" s="397"/>
    </row>
    <row r="44" spans="2:5">
      <c r="B44" s="165" t="str">
        <f>IF(AND(C43&lt;&gt;"",OR(C43="TUTEUR_ESPE",C43="TUTEUR_RECTORAT",C43="LES_DEUX")),"VISITE","")</f>
        <v/>
      </c>
      <c r="C44" s="166" t="str">
        <f>IF(OR(C43="TUTEUR_ESPE",C43="LES_DEUX"),$C$23,"")</f>
        <v/>
      </c>
      <c r="D44" s="407" t="str">
        <f>IF(OR(C43="TUTEUR_RECTORAT",C43="LES_DEUX"),$C$24,"")</f>
        <v/>
      </c>
      <c r="E44" s="408"/>
    </row>
    <row r="45" spans="2:5" ht="15.75" thickBot="1">
      <c r="B45" s="167" t="str">
        <f>IF(AND(C43&lt;&gt;"",C43="STAGIAIRE"),"AUTO_POS","")</f>
        <v/>
      </c>
      <c r="C45" s="398" t="str">
        <f>IF(C43="STAGIAIRE",$C$3,"")</f>
        <v/>
      </c>
      <c r="D45" s="398"/>
      <c r="E45" s="399"/>
    </row>
    <row r="46" spans="2:5" ht="15.75" thickBot="1"/>
    <row r="47" spans="2:5" ht="18" customHeight="1" thickBot="1">
      <c r="B47" s="400" t="s">
        <v>454</v>
      </c>
      <c r="C47" s="401"/>
      <c r="D47" s="401"/>
      <c r="E47" s="402"/>
    </row>
    <row r="48" spans="2:5" ht="6.75" customHeight="1" thickBot="1">
      <c r="B48" s="164"/>
      <c r="C48" s="164"/>
      <c r="D48" s="164"/>
      <c r="E48" s="164"/>
    </row>
    <row r="49" spans="2:5">
      <c r="B49" s="154" t="s">
        <v>468</v>
      </c>
      <c r="C49" s="403"/>
      <c r="D49" s="403"/>
      <c r="E49" s="404"/>
    </row>
    <row r="50" spans="2:5">
      <c r="B50" s="155" t="s">
        <v>270</v>
      </c>
      <c r="C50" s="405"/>
      <c r="D50" s="405"/>
      <c r="E50" s="406"/>
    </row>
    <row r="51" spans="2:5">
      <c r="B51" s="155" t="s">
        <v>462</v>
      </c>
      <c r="C51" s="396"/>
      <c r="D51" s="396"/>
      <c r="E51" s="397"/>
    </row>
    <row r="52" spans="2:5">
      <c r="B52" s="155" t="s">
        <v>463</v>
      </c>
      <c r="C52" s="396"/>
      <c r="D52" s="396"/>
      <c r="E52" s="397"/>
    </row>
    <row r="53" spans="2:5">
      <c r="B53" s="155" t="s">
        <v>271</v>
      </c>
      <c r="C53" s="396"/>
      <c r="D53" s="396"/>
      <c r="E53" s="397"/>
    </row>
    <row r="54" spans="2:5">
      <c r="B54" s="165" t="str">
        <f>IF(AND(C53&lt;&gt;"",OR(C53="TUTEUR_ESPE",C53="TUTEUR_RECTORAT",C53="LES_DEUX")),"VISITE","")</f>
        <v/>
      </c>
      <c r="C54" s="166" t="str">
        <f>IF(OR(C53="TUTEUR_ESPE",C53="LES_DEUX"),$C$23,"")</f>
        <v/>
      </c>
      <c r="D54" s="407" t="str">
        <f>IF(OR(C53="TUTEUR_RECTORAT",C53="LES_DEUX"),$C$24,"")</f>
        <v/>
      </c>
      <c r="E54" s="408"/>
    </row>
    <row r="55" spans="2:5" ht="15.75" thickBot="1">
      <c r="B55" s="167" t="str">
        <f>IF(AND(C53&lt;&gt;"",C53="STAGIAIRE"),"AUTO_POS","")</f>
        <v/>
      </c>
      <c r="C55" s="398" t="str">
        <f>IF(C53="STAGIAIRE",$C$3,"")</f>
        <v/>
      </c>
      <c r="D55" s="398"/>
      <c r="E55" s="399"/>
    </row>
    <row r="56" spans="2:5" ht="15.75" thickBot="1"/>
    <row r="57" spans="2:5" ht="18" customHeight="1" thickBot="1">
      <c r="B57" s="400" t="s">
        <v>455</v>
      </c>
      <c r="C57" s="401"/>
      <c r="D57" s="401"/>
      <c r="E57" s="402"/>
    </row>
    <row r="58" spans="2:5" ht="6.75" customHeight="1" thickBot="1">
      <c r="B58" s="164"/>
      <c r="C58" s="164"/>
      <c r="D58" s="164"/>
      <c r="E58" s="164"/>
    </row>
    <row r="59" spans="2:5">
      <c r="B59" s="154" t="s">
        <v>468</v>
      </c>
      <c r="C59" s="403"/>
      <c r="D59" s="403"/>
      <c r="E59" s="404"/>
    </row>
    <row r="60" spans="2:5">
      <c r="B60" s="155" t="s">
        <v>270</v>
      </c>
      <c r="C60" s="405"/>
      <c r="D60" s="405"/>
      <c r="E60" s="406"/>
    </row>
    <row r="61" spans="2:5">
      <c r="B61" s="155" t="s">
        <v>462</v>
      </c>
      <c r="C61" s="396"/>
      <c r="D61" s="396"/>
      <c r="E61" s="397"/>
    </row>
    <row r="62" spans="2:5">
      <c r="B62" s="155" t="s">
        <v>463</v>
      </c>
      <c r="C62" s="396"/>
      <c r="D62" s="396"/>
      <c r="E62" s="397"/>
    </row>
    <row r="63" spans="2:5">
      <c r="B63" s="155" t="s">
        <v>271</v>
      </c>
      <c r="C63" s="396"/>
      <c r="D63" s="396"/>
      <c r="E63" s="397"/>
    </row>
    <row r="64" spans="2:5">
      <c r="B64" s="165" t="str">
        <f>IF(AND(C63&lt;&gt;"",OR(C63="TUTEUR_ESPE",C63="TUTEUR_RECTORAT",C63="LES_DEUX")),"VISITE","")</f>
        <v/>
      </c>
      <c r="C64" s="166" t="str">
        <f>IF(OR(C63="TUTEUR_ESPE",C63="LES_DEUX"),$C$23,"")</f>
        <v/>
      </c>
      <c r="D64" s="407" t="str">
        <f>IF(OR(C63="TUTEUR_RECTORAT",C63="LES_DEUX"),$C$24,"")</f>
        <v/>
      </c>
      <c r="E64" s="408"/>
    </row>
    <row r="65" spans="2:5" ht="15.75" thickBot="1">
      <c r="B65" s="167" t="str">
        <f>IF(AND(C63&lt;&gt;"",C63="STAGIAIRE"),"AUTO_POS","")</f>
        <v/>
      </c>
      <c r="C65" s="398" t="str">
        <f>IF(C63="STAGIAIRE",$C$3,"")</f>
        <v/>
      </c>
      <c r="D65" s="398"/>
      <c r="E65" s="399"/>
    </row>
    <row r="66" spans="2:5" ht="15.75" thickBot="1"/>
    <row r="67" spans="2:5" ht="18" customHeight="1" thickBot="1">
      <c r="B67" s="400" t="s">
        <v>456</v>
      </c>
      <c r="C67" s="401"/>
      <c r="D67" s="401"/>
      <c r="E67" s="402"/>
    </row>
    <row r="68" spans="2:5" ht="6.75" customHeight="1" thickBot="1">
      <c r="B68" s="164"/>
      <c r="C68" s="164"/>
      <c r="D68" s="164"/>
      <c r="E68" s="164"/>
    </row>
    <row r="69" spans="2:5">
      <c r="B69" s="154" t="s">
        <v>468</v>
      </c>
      <c r="C69" s="403"/>
      <c r="D69" s="403"/>
      <c r="E69" s="404"/>
    </row>
    <row r="70" spans="2:5">
      <c r="B70" s="155" t="s">
        <v>270</v>
      </c>
      <c r="C70" s="405"/>
      <c r="D70" s="405"/>
      <c r="E70" s="406"/>
    </row>
    <row r="71" spans="2:5">
      <c r="B71" s="155" t="s">
        <v>462</v>
      </c>
      <c r="C71" s="396"/>
      <c r="D71" s="396"/>
      <c r="E71" s="397"/>
    </row>
    <row r="72" spans="2:5">
      <c r="B72" s="155" t="s">
        <v>463</v>
      </c>
      <c r="C72" s="396"/>
      <c r="D72" s="396"/>
      <c r="E72" s="397"/>
    </row>
    <row r="73" spans="2:5">
      <c r="B73" s="155" t="s">
        <v>271</v>
      </c>
      <c r="C73" s="396"/>
      <c r="D73" s="396"/>
      <c r="E73" s="397"/>
    </row>
    <row r="74" spans="2:5">
      <c r="B74" s="165" t="str">
        <f>IF(AND(C73&lt;&gt;"",OR(C73="TUTEUR_ESPE",C73="TUTEUR_RECTORAT",C73="LES_DEUX")),"VISITE","")</f>
        <v/>
      </c>
      <c r="C74" s="166" t="str">
        <f>IF(OR(C73="TUTEUR_ESPE",C73="LES_DEUX"),$C$23,"")</f>
        <v/>
      </c>
      <c r="D74" s="407" t="str">
        <f>IF(OR(C73="TUTEUR_RECTORAT",C73="LES_DEUX"),$C$24,"")</f>
        <v/>
      </c>
      <c r="E74" s="408"/>
    </row>
    <row r="75" spans="2:5" ht="15.75" thickBot="1">
      <c r="B75" s="167" t="str">
        <f>IF(AND(C73&lt;&gt;"",C73="STAGIAIRE"),"AUTO_POS","")</f>
        <v/>
      </c>
      <c r="C75" s="398" t="str">
        <f>IF(C73="STAGIAIRE",$C$3,"")</f>
        <v/>
      </c>
      <c r="D75" s="398"/>
      <c r="E75" s="399"/>
    </row>
    <row r="76" spans="2:5" ht="15.75" thickBot="1"/>
    <row r="77" spans="2:5" ht="18" customHeight="1" thickBot="1">
      <c r="B77" s="400" t="s">
        <v>457</v>
      </c>
      <c r="C77" s="401"/>
      <c r="D77" s="401"/>
      <c r="E77" s="402"/>
    </row>
    <row r="78" spans="2:5" ht="6.75" customHeight="1" thickBot="1">
      <c r="B78" s="164"/>
      <c r="C78" s="164"/>
      <c r="D78" s="164"/>
      <c r="E78" s="164"/>
    </row>
    <row r="79" spans="2:5">
      <c r="B79" s="154" t="s">
        <v>468</v>
      </c>
      <c r="C79" s="403"/>
      <c r="D79" s="403"/>
      <c r="E79" s="404"/>
    </row>
    <row r="80" spans="2:5">
      <c r="B80" s="155" t="s">
        <v>270</v>
      </c>
      <c r="C80" s="405"/>
      <c r="D80" s="405"/>
      <c r="E80" s="406"/>
    </row>
    <row r="81" spans="2:5">
      <c r="B81" s="155" t="s">
        <v>462</v>
      </c>
      <c r="C81" s="396"/>
      <c r="D81" s="396"/>
      <c r="E81" s="397"/>
    </row>
    <row r="82" spans="2:5">
      <c r="B82" s="155" t="s">
        <v>463</v>
      </c>
      <c r="C82" s="396"/>
      <c r="D82" s="396"/>
      <c r="E82" s="397"/>
    </row>
    <row r="83" spans="2:5">
      <c r="B83" s="155" t="s">
        <v>271</v>
      </c>
      <c r="C83" s="396"/>
      <c r="D83" s="396"/>
      <c r="E83" s="397"/>
    </row>
    <row r="84" spans="2:5">
      <c r="B84" s="165" t="str">
        <f>IF(AND(C83&lt;&gt;"",OR(C83="TUTEUR_ESPE",C83="TUTEUR_RECTORAT",C83="LES_DEUX")),"VISITE","")</f>
        <v/>
      </c>
      <c r="C84" s="166" t="str">
        <f>IF(OR(C83="TUTEUR_ESPE",C83="LES_DEUX"),$C$23,"")</f>
        <v/>
      </c>
      <c r="D84" s="407" t="str">
        <f>IF(OR(C83="TUTEUR_RECTORAT",C83="LES_DEUX"),$C$24,"")</f>
        <v/>
      </c>
      <c r="E84" s="408"/>
    </row>
    <row r="85" spans="2:5" ht="15.75" thickBot="1">
      <c r="B85" s="167" t="str">
        <f>IF(AND(C83&lt;&gt;"",C83="STAGIAIRE"),"AUTO_POS","")</f>
        <v/>
      </c>
      <c r="C85" s="398" t="str">
        <f>IF(C83="STAGIAIRE",$C$3,"")</f>
        <v/>
      </c>
      <c r="D85" s="398"/>
      <c r="E85" s="399"/>
    </row>
    <row r="86" spans="2:5" ht="15.75" thickBot="1"/>
    <row r="87" spans="2:5" ht="18" customHeight="1" thickBot="1">
      <c r="B87" s="400" t="s">
        <v>458</v>
      </c>
      <c r="C87" s="401"/>
      <c r="D87" s="401"/>
      <c r="E87" s="402"/>
    </row>
    <row r="88" spans="2:5" ht="6.75" customHeight="1" thickBot="1">
      <c r="B88" s="164"/>
      <c r="C88" s="164"/>
      <c r="D88" s="164"/>
      <c r="E88" s="164"/>
    </row>
    <row r="89" spans="2:5">
      <c r="B89" s="154" t="s">
        <v>468</v>
      </c>
      <c r="C89" s="403"/>
      <c r="D89" s="403"/>
      <c r="E89" s="404"/>
    </row>
    <row r="90" spans="2:5">
      <c r="B90" s="155" t="s">
        <v>270</v>
      </c>
      <c r="C90" s="405"/>
      <c r="D90" s="405"/>
      <c r="E90" s="406"/>
    </row>
    <row r="91" spans="2:5">
      <c r="B91" s="155" t="s">
        <v>462</v>
      </c>
      <c r="C91" s="396"/>
      <c r="D91" s="396"/>
      <c r="E91" s="397"/>
    </row>
    <row r="92" spans="2:5">
      <c r="B92" s="155" t="s">
        <v>463</v>
      </c>
      <c r="C92" s="396"/>
      <c r="D92" s="396"/>
      <c r="E92" s="397"/>
    </row>
    <row r="93" spans="2:5">
      <c r="B93" s="155" t="s">
        <v>271</v>
      </c>
      <c r="C93" s="396"/>
      <c r="D93" s="396"/>
      <c r="E93" s="397"/>
    </row>
    <row r="94" spans="2:5">
      <c r="B94" s="165" t="str">
        <f>IF(AND(C93&lt;&gt;"",OR(C93="TUTEUR_ESPE",C93="TUTEUR_RECTORAT",C93="LES_DEUX")),"VISITE","")</f>
        <v/>
      </c>
      <c r="C94" s="166" t="str">
        <f>IF(OR(C93="TUTEUR_ESPE",C93="LES_DEUX"),$C$23,"")</f>
        <v/>
      </c>
      <c r="D94" s="407" t="str">
        <f>IF(OR(C93="TUTEUR_RECTORAT",C93="LES_DEUX"),$C$24,"")</f>
        <v/>
      </c>
      <c r="E94" s="408"/>
    </row>
    <row r="95" spans="2:5" ht="15.75" thickBot="1">
      <c r="B95" s="167" t="str">
        <f>IF(AND(C93&lt;&gt;"",C93="STAGIAIRE"),"AUTO_POS","")</f>
        <v/>
      </c>
      <c r="C95" s="398" t="str">
        <f>IF(C93="STAGIAIRE",$C$3,"")</f>
        <v/>
      </c>
      <c r="D95" s="398"/>
      <c r="E95" s="399"/>
    </row>
    <row r="96" spans="2:5" ht="15.75" thickBot="1"/>
    <row r="97" spans="2:5" ht="18" customHeight="1" thickBot="1">
      <c r="B97" s="400" t="s">
        <v>469</v>
      </c>
      <c r="C97" s="401"/>
      <c r="D97" s="401"/>
      <c r="E97" s="402"/>
    </row>
    <row r="98" spans="2:5" ht="6.75" customHeight="1" thickBot="1">
      <c r="B98" s="164"/>
      <c r="C98" s="164"/>
      <c r="D98" s="164"/>
      <c r="E98" s="164"/>
    </row>
    <row r="99" spans="2:5">
      <c r="B99" s="154" t="s">
        <v>468</v>
      </c>
      <c r="C99" s="403"/>
      <c r="D99" s="403"/>
      <c r="E99" s="404"/>
    </row>
    <row r="100" spans="2:5">
      <c r="B100" s="155" t="s">
        <v>270</v>
      </c>
      <c r="C100" s="405"/>
      <c r="D100" s="405"/>
      <c r="E100" s="406"/>
    </row>
    <row r="101" spans="2:5">
      <c r="B101" s="155" t="s">
        <v>462</v>
      </c>
      <c r="C101" s="396"/>
      <c r="D101" s="396"/>
      <c r="E101" s="397"/>
    </row>
    <row r="102" spans="2:5">
      <c r="B102" s="155" t="s">
        <v>463</v>
      </c>
      <c r="C102" s="396"/>
      <c r="D102" s="396"/>
      <c r="E102" s="397"/>
    </row>
    <row r="103" spans="2:5">
      <c r="B103" s="155" t="s">
        <v>271</v>
      </c>
      <c r="C103" s="396"/>
      <c r="D103" s="396"/>
      <c r="E103" s="397"/>
    </row>
    <row r="104" spans="2:5">
      <c r="B104" s="165" t="str">
        <f>IF(AND(C103&lt;&gt;"",OR(C103="TUTEUR_ESPE",C103="TUTEUR_RECTORAT",C103="LES_DEUX")),"VISITE","")</f>
        <v/>
      </c>
      <c r="C104" s="166" t="str">
        <f>IF(OR(C103="TUTEUR_ESPE",C103="LES_DEUX"),$C$23,"")</f>
        <v/>
      </c>
      <c r="D104" s="407" t="str">
        <f>IF(OR(C103="TUTEUR_RECTORAT",C103="LES_DEUX"),$C$24,"")</f>
        <v/>
      </c>
      <c r="E104" s="408"/>
    </row>
    <row r="105" spans="2:5" ht="15.75" thickBot="1">
      <c r="B105" s="167" t="str">
        <f>IF(AND(C103&lt;&gt;"",C103="STAGIAIRE"),"AUTO_POS","")</f>
        <v/>
      </c>
      <c r="C105" s="398" t="str">
        <f>IF(C103="STAGIAIRE",$C$3,"")</f>
        <v/>
      </c>
      <c r="D105" s="398"/>
      <c r="E105" s="399"/>
    </row>
    <row r="106" spans="2:5" ht="15.75" thickBot="1"/>
    <row r="107" spans="2:5" ht="18" customHeight="1" thickBot="1">
      <c r="B107" s="400" t="s">
        <v>470</v>
      </c>
      <c r="C107" s="401"/>
      <c r="D107" s="401"/>
      <c r="E107" s="402"/>
    </row>
    <row r="108" spans="2:5" ht="6.75" customHeight="1" thickBot="1">
      <c r="B108" s="164"/>
      <c r="C108" s="164"/>
      <c r="D108" s="164"/>
      <c r="E108" s="164"/>
    </row>
    <row r="109" spans="2:5">
      <c r="B109" s="154" t="s">
        <v>468</v>
      </c>
      <c r="C109" s="403"/>
      <c r="D109" s="403"/>
      <c r="E109" s="404"/>
    </row>
    <row r="110" spans="2:5">
      <c r="B110" s="155" t="s">
        <v>270</v>
      </c>
      <c r="C110" s="405"/>
      <c r="D110" s="405"/>
      <c r="E110" s="406"/>
    </row>
    <row r="111" spans="2:5">
      <c r="B111" s="155" t="s">
        <v>462</v>
      </c>
      <c r="C111" s="396"/>
      <c r="D111" s="396"/>
      <c r="E111" s="397"/>
    </row>
    <row r="112" spans="2:5">
      <c r="B112" s="155" t="s">
        <v>463</v>
      </c>
      <c r="C112" s="396"/>
      <c r="D112" s="396"/>
      <c r="E112" s="397"/>
    </row>
    <row r="113" spans="2:5">
      <c r="B113" s="155" t="s">
        <v>271</v>
      </c>
      <c r="C113" s="396"/>
      <c r="D113" s="396"/>
      <c r="E113" s="397"/>
    </row>
    <row r="114" spans="2:5">
      <c r="B114" s="165" t="str">
        <f>IF(AND(C113&lt;&gt;"",OR(C113="TUTEUR_ESPE",C113="TUTEUR_RECTORAT",C113="LES_DEUX")),"VISITE","")</f>
        <v/>
      </c>
      <c r="C114" s="166" t="str">
        <f>IF(OR(C113="TUTEUR_ESPE",C113="LES_DEUX"),$C$23,"")</f>
        <v/>
      </c>
      <c r="D114" s="407" t="str">
        <f>IF(OR(C113="TUTEUR_RECTORAT",C113="LES_DEUX"),$C$24,"")</f>
        <v/>
      </c>
      <c r="E114" s="408"/>
    </row>
    <row r="115" spans="2:5" ht="15.75" thickBot="1">
      <c r="B115" s="167" t="str">
        <f>IF(AND(C113&lt;&gt;"",C113="STAGIAIRE"),"AUTO_POS","")</f>
        <v/>
      </c>
      <c r="C115" s="398" t="str">
        <f>IF(C113="STAGIAIRE",$C$3,"")</f>
        <v/>
      </c>
      <c r="D115" s="398"/>
      <c r="E115" s="399"/>
    </row>
    <row r="116" spans="2:5" ht="15.75" thickBot="1"/>
    <row r="117" spans="2:5" ht="18" customHeight="1" thickBot="1">
      <c r="B117" s="400" t="s">
        <v>471</v>
      </c>
      <c r="C117" s="401"/>
      <c r="D117" s="401"/>
      <c r="E117" s="402"/>
    </row>
    <row r="118" spans="2:5" ht="6.75" customHeight="1" thickBot="1">
      <c r="B118" s="164"/>
      <c r="C118" s="164"/>
      <c r="D118" s="164"/>
      <c r="E118" s="164"/>
    </row>
    <row r="119" spans="2:5">
      <c r="B119" s="154" t="s">
        <v>468</v>
      </c>
      <c r="C119" s="403"/>
      <c r="D119" s="403"/>
      <c r="E119" s="404"/>
    </row>
    <row r="120" spans="2:5">
      <c r="B120" s="155" t="s">
        <v>270</v>
      </c>
      <c r="C120" s="405"/>
      <c r="D120" s="405"/>
      <c r="E120" s="406"/>
    </row>
    <row r="121" spans="2:5">
      <c r="B121" s="155" t="s">
        <v>462</v>
      </c>
      <c r="C121" s="396"/>
      <c r="D121" s="396"/>
      <c r="E121" s="397"/>
    </row>
    <row r="122" spans="2:5">
      <c r="B122" s="155" t="s">
        <v>463</v>
      </c>
      <c r="C122" s="396"/>
      <c r="D122" s="396"/>
      <c r="E122" s="397"/>
    </row>
    <row r="123" spans="2:5">
      <c r="B123" s="155" t="s">
        <v>271</v>
      </c>
      <c r="C123" s="396"/>
      <c r="D123" s="396"/>
      <c r="E123" s="397"/>
    </row>
    <row r="124" spans="2:5">
      <c r="B124" s="165" t="str">
        <f>IF(AND(C123&lt;&gt;"",OR(C123="TUTEUR_ESPE",C123="TUTEUR_RECTORAT",C123="LES_DEUX")),"VISITE","")</f>
        <v/>
      </c>
      <c r="C124" s="166" t="str">
        <f>IF(OR(C123="TUTEUR_ESPE",C123="LES_DEUX"),$C$23,"")</f>
        <v/>
      </c>
      <c r="D124" s="407" t="str">
        <f>IF(OR(C123="TUTEUR_RECTORAT",C123="LES_DEUX"),$C$24,"")</f>
        <v/>
      </c>
      <c r="E124" s="408"/>
    </row>
    <row r="125" spans="2:5" ht="15.75" thickBot="1">
      <c r="B125" s="167" t="str">
        <f>IF(AND(C123&lt;&gt;"",C123="STAGIAIRE"),"AUTO_POS","")</f>
        <v/>
      </c>
      <c r="C125" s="398" t="str">
        <f>IF(C123="STAGIAIRE",$C$3,"")</f>
        <v/>
      </c>
      <c r="D125" s="398"/>
      <c r="E125" s="399"/>
    </row>
  </sheetData>
  <sheetProtection password="E2D6" sheet="1" objects="1" scenarios="1" selectLockedCells="1"/>
  <mergeCells count="102">
    <mergeCell ref="C24:E24"/>
    <mergeCell ref="D44:E44"/>
    <mergeCell ref="C14:E14"/>
    <mergeCell ref="C15:E15"/>
    <mergeCell ref="C20:E20"/>
    <mergeCell ref="C21:E21"/>
    <mergeCell ref="B14:B15"/>
    <mergeCell ref="B20:B21"/>
    <mergeCell ref="C8:E8"/>
    <mergeCell ref="C29:E29"/>
    <mergeCell ref="B27:E27"/>
    <mergeCell ref="C43:E43"/>
    <mergeCell ref="C30:E30"/>
    <mergeCell ref="C31:E31"/>
    <mergeCell ref="C32:E32"/>
    <mergeCell ref="C33:E33"/>
    <mergeCell ref="C35:E35"/>
    <mergeCell ref="D34:E34"/>
    <mergeCell ref="B37:E37"/>
    <mergeCell ref="C39:E39"/>
    <mergeCell ref="C40:E40"/>
    <mergeCell ref="C41:E41"/>
    <mergeCell ref="C42:E42"/>
    <mergeCell ref="B1:E1"/>
    <mergeCell ref="C3:E3"/>
    <mergeCell ref="C4:E4"/>
    <mergeCell ref="C5:E5"/>
    <mergeCell ref="C23:E23"/>
    <mergeCell ref="C11:E11"/>
    <mergeCell ref="C12:E12"/>
    <mergeCell ref="C13:E13"/>
    <mergeCell ref="C18:E18"/>
    <mergeCell ref="C19:E19"/>
    <mergeCell ref="C7:E7"/>
    <mergeCell ref="C9:E9"/>
    <mergeCell ref="C6:E6"/>
    <mergeCell ref="C17:E17"/>
    <mergeCell ref="C55:E55"/>
    <mergeCell ref="B57:E57"/>
    <mergeCell ref="B67:E67"/>
    <mergeCell ref="B87:E87"/>
    <mergeCell ref="C89:E89"/>
    <mergeCell ref="C90:E90"/>
    <mergeCell ref="C91:E91"/>
    <mergeCell ref="B77:E77"/>
    <mergeCell ref="C79:E79"/>
    <mergeCell ref="C80:E80"/>
    <mergeCell ref="C81:E81"/>
    <mergeCell ref="C82:E82"/>
    <mergeCell ref="C83:E83"/>
    <mergeCell ref="D84:E84"/>
    <mergeCell ref="C49:E49"/>
    <mergeCell ref="C59:E59"/>
    <mergeCell ref="C60:E60"/>
    <mergeCell ref="C61:E61"/>
    <mergeCell ref="C45:E45"/>
    <mergeCell ref="C85:E85"/>
    <mergeCell ref="C92:E92"/>
    <mergeCell ref="B47:E47"/>
    <mergeCell ref="C69:E69"/>
    <mergeCell ref="C70:E70"/>
    <mergeCell ref="C72:E72"/>
    <mergeCell ref="C73:E73"/>
    <mergeCell ref="D74:E74"/>
    <mergeCell ref="C63:E63"/>
    <mergeCell ref="D64:E64"/>
    <mergeCell ref="C65:E65"/>
    <mergeCell ref="C71:E71"/>
    <mergeCell ref="C62:E62"/>
    <mergeCell ref="C75:E75"/>
    <mergeCell ref="C50:E50"/>
    <mergeCell ref="C51:E51"/>
    <mergeCell ref="C52:E52"/>
    <mergeCell ref="C53:E53"/>
    <mergeCell ref="D54:E54"/>
    <mergeCell ref="D124:E124"/>
    <mergeCell ref="C125:E125"/>
    <mergeCell ref="C119:E119"/>
    <mergeCell ref="C120:E120"/>
    <mergeCell ref="C121:E121"/>
    <mergeCell ref="C122:E122"/>
    <mergeCell ref="C123:E123"/>
    <mergeCell ref="C112:E112"/>
    <mergeCell ref="C113:E113"/>
    <mergeCell ref="D114:E114"/>
    <mergeCell ref="C115:E115"/>
    <mergeCell ref="B117:E117"/>
    <mergeCell ref="C93:E93"/>
    <mergeCell ref="C105:E105"/>
    <mergeCell ref="B107:E107"/>
    <mergeCell ref="C109:E109"/>
    <mergeCell ref="C110:E110"/>
    <mergeCell ref="C111:E111"/>
    <mergeCell ref="C100:E100"/>
    <mergeCell ref="C101:E101"/>
    <mergeCell ref="C102:E102"/>
    <mergeCell ref="C103:E103"/>
    <mergeCell ref="D104:E104"/>
    <mergeCell ref="D94:E94"/>
    <mergeCell ref="C95:E95"/>
    <mergeCell ref="B97:E97"/>
    <mergeCell ref="C99:E99"/>
  </mergeCells>
  <conditionalFormatting sqref="B34">
    <cfRule type="cellIs" dxfId="652" priority="20" operator="equal">
      <formula>"VISITE"</formula>
    </cfRule>
  </conditionalFormatting>
  <conditionalFormatting sqref="B35">
    <cfRule type="cellIs" dxfId="651" priority="19" operator="equal">
      <formula>"AUTO_POS"</formula>
    </cfRule>
  </conditionalFormatting>
  <conditionalFormatting sqref="B44">
    <cfRule type="cellIs" dxfId="650" priority="18" operator="equal">
      <formula>"VISITE"</formula>
    </cfRule>
  </conditionalFormatting>
  <conditionalFormatting sqref="B45">
    <cfRule type="cellIs" dxfId="649" priority="17" operator="equal">
      <formula>"AUTO_POS"</formula>
    </cfRule>
  </conditionalFormatting>
  <conditionalFormatting sqref="B54">
    <cfRule type="cellIs" dxfId="648" priority="16" operator="equal">
      <formula>"VISITE"</formula>
    </cfRule>
  </conditionalFormatting>
  <conditionalFormatting sqref="B55">
    <cfRule type="cellIs" dxfId="647" priority="15" operator="equal">
      <formula>"AUTO_POS"</formula>
    </cfRule>
  </conditionalFormatting>
  <conditionalFormatting sqref="B64">
    <cfRule type="cellIs" dxfId="646" priority="14" operator="equal">
      <formula>"VISITE"</formula>
    </cfRule>
  </conditionalFormatting>
  <conditionalFormatting sqref="B65">
    <cfRule type="cellIs" dxfId="645" priority="13" operator="equal">
      <formula>"AUTO_POS"</formula>
    </cfRule>
  </conditionalFormatting>
  <conditionalFormatting sqref="B74">
    <cfRule type="cellIs" dxfId="644" priority="12" operator="equal">
      <formula>"VISITE"</formula>
    </cfRule>
  </conditionalFormatting>
  <conditionalFormatting sqref="B75">
    <cfRule type="cellIs" dxfId="643" priority="11" operator="equal">
      <formula>"AUTO_POS"</formula>
    </cfRule>
  </conditionalFormatting>
  <conditionalFormatting sqref="B84">
    <cfRule type="cellIs" dxfId="642" priority="10" operator="equal">
      <formula>"VISITE"</formula>
    </cfRule>
  </conditionalFormatting>
  <conditionalFormatting sqref="B85">
    <cfRule type="cellIs" dxfId="641" priority="9" operator="equal">
      <formula>"AUTO_POS"</formula>
    </cfRule>
  </conditionalFormatting>
  <conditionalFormatting sqref="B94">
    <cfRule type="cellIs" dxfId="640" priority="8" operator="equal">
      <formula>"VISITE"</formula>
    </cfRule>
  </conditionalFormatting>
  <conditionalFormatting sqref="B95">
    <cfRule type="cellIs" dxfId="639" priority="7" operator="equal">
      <formula>"AUTO_POS"</formula>
    </cfRule>
  </conditionalFormatting>
  <conditionalFormatting sqref="B104">
    <cfRule type="cellIs" dxfId="638" priority="6" operator="equal">
      <formula>"VISITE"</formula>
    </cfRule>
  </conditionalFormatting>
  <conditionalFormatting sqref="B105">
    <cfRule type="cellIs" dxfId="637" priority="5" operator="equal">
      <formula>"AUTO_POS"</formula>
    </cfRule>
  </conditionalFormatting>
  <conditionalFormatting sqref="B114">
    <cfRule type="cellIs" dxfId="636" priority="4" operator="equal">
      <formula>"VISITE"</formula>
    </cfRule>
  </conditionalFormatting>
  <conditionalFormatting sqref="B115">
    <cfRule type="cellIs" dxfId="635" priority="3" operator="equal">
      <formula>"AUTO_POS"</formula>
    </cfRule>
  </conditionalFormatting>
  <conditionalFormatting sqref="B124">
    <cfRule type="cellIs" dxfId="634" priority="2" operator="equal">
      <formula>"VISITE"</formula>
    </cfRule>
  </conditionalFormatting>
  <conditionalFormatting sqref="B125">
    <cfRule type="cellIs" dxfId="633" priority="1" operator="equal">
      <formula>"AUTO_POS"</formula>
    </cfRule>
  </conditionalFormatting>
  <dataValidations count="7">
    <dataValidation type="list" allowBlank="1" showInputMessage="1" showErrorMessage="1" sqref="C33 C43 C53 C63 C73 C83 C93 C103 C113 C123" xr:uid="{00000000-0002-0000-0200-000000000000}">
      <formula1>L_INTERVENANTS</formula1>
    </dataValidation>
    <dataValidation type="list" allowBlank="1" showInputMessage="1" showErrorMessage="1" sqref="C4:E4" xr:uid="{00000000-0002-0000-0200-000001000000}">
      <formula1>L_PARCOURS</formula1>
    </dataValidation>
    <dataValidation type="list" allowBlank="1" showInputMessage="1" showErrorMessage="1" sqref="C31 C41 C51 C61 C71 C81 C91 C101 C111 C121" xr:uid="{00000000-0002-0000-0200-000002000000}">
      <formula1>L_ETABLISSEMENTS</formula1>
    </dataValidation>
    <dataValidation type="list" allowBlank="1" showInputMessage="1" showErrorMessage="1" sqref="C7:E7" xr:uid="{00000000-0002-0000-0200-000003000000}">
      <formula1>LC_ENSEIGNEMENT</formula1>
    </dataValidation>
    <dataValidation type="list" allowBlank="1" showInputMessage="1" showErrorMessage="1" sqref="C6:E6" xr:uid="{00000000-0002-0000-0200-000004000000}">
      <formula1>LC_UNIV</formula1>
    </dataValidation>
    <dataValidation type="list" allowBlank="1" showInputMessage="1" showErrorMessage="1" sqref="C14:E14 C20:E20" xr:uid="{00000000-0002-0000-0200-000005000000}">
      <formula1>LC_CONTEXTE</formula1>
    </dataValidation>
    <dataValidation type="list" allowBlank="1" showInputMessage="1" showErrorMessage="1" sqref="C9:E9" xr:uid="{00000000-0002-0000-0200-000006000000}">
      <formula1>LC_SITES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dimension ref="A1:AC51"/>
  <sheetViews>
    <sheetView zoomScale="80" zoomScaleNormal="80" workbookViewId="0">
      <pane ySplit="9" topLeftCell="A10" activePane="bottomLeft" state="frozen"/>
      <selection pane="bottomLeft" activeCell="L10" sqref="L10"/>
    </sheetView>
  </sheetViews>
  <sheetFormatPr baseColWidth="10" defaultColWidth="11.42578125" defaultRowHeight="15"/>
  <cols>
    <col min="1" max="1" width="4.140625" style="92" customWidth="1"/>
    <col min="2" max="2" width="7.85546875" style="92" customWidth="1"/>
    <col min="3" max="3" width="15.7109375" style="92" customWidth="1"/>
    <col min="4" max="4" width="1.7109375" style="92" customWidth="1"/>
    <col min="5" max="5" width="15.7109375" style="92" customWidth="1"/>
    <col min="6" max="6" width="1.140625" style="92" customWidth="1"/>
    <col min="7" max="8" width="11.42578125" style="92"/>
    <col min="9" max="9" width="1.140625" style="92" customWidth="1"/>
    <col min="10" max="10" width="11.42578125" style="92"/>
    <col min="11" max="11" width="1.28515625" style="92" customWidth="1"/>
    <col min="12" max="12" width="11.42578125" style="92"/>
    <col min="13" max="13" width="1" style="92" customWidth="1"/>
    <col min="14" max="16" width="11.42578125" style="92"/>
    <col min="17" max="17" width="1.140625" style="92" customWidth="1"/>
    <col min="18" max="22" width="11.42578125" style="92"/>
    <col min="23" max="16384" width="11.42578125" style="12"/>
  </cols>
  <sheetData>
    <row r="1" spans="1:22" ht="15.75" thickBot="1"/>
    <row r="2" spans="1:22" s="84" customFormat="1" ht="5.0999999999999996" customHeight="1">
      <c r="A2" s="93"/>
      <c r="B2" s="94"/>
      <c r="C2" s="95"/>
      <c r="D2" s="95"/>
      <c r="E2" s="95"/>
      <c r="F2" s="95"/>
      <c r="G2" s="95"/>
      <c r="H2" s="95"/>
      <c r="I2" s="95"/>
      <c r="J2" s="95"/>
      <c r="K2" s="95"/>
      <c r="L2" s="95"/>
      <c r="M2" s="95"/>
      <c r="N2" s="95"/>
      <c r="O2" s="95"/>
      <c r="P2" s="95"/>
      <c r="Q2" s="95"/>
      <c r="R2" s="95"/>
      <c r="S2" s="95"/>
      <c r="T2" s="95"/>
      <c r="U2" s="95"/>
      <c r="V2" s="96"/>
    </row>
    <row r="3" spans="1:22" s="84" customFormat="1" ht="20.100000000000001" customHeight="1">
      <c r="A3" s="93"/>
      <c r="B3" s="97"/>
      <c r="C3" s="471" t="s">
        <v>477</v>
      </c>
      <c r="D3" s="471"/>
      <c r="E3" s="471"/>
      <c r="F3" s="471"/>
      <c r="G3" s="471"/>
      <c r="H3" s="471"/>
      <c r="I3" s="98"/>
      <c r="J3" s="472" t="str">
        <f>IF(INFORMATIONS!C30&lt;&gt;"",INFORMATIONS!C30,"")</f>
        <v/>
      </c>
      <c r="K3" s="466"/>
      <c r="L3" s="466"/>
      <c r="M3" s="98"/>
      <c r="N3" s="466" t="str">
        <f>IF(INFORMATIONS!B34="VISITE","VISITE",IF(INFORMATIONS!B35="AUTO_POS","AUTO_POS",""))</f>
        <v/>
      </c>
      <c r="O3" s="466"/>
      <c r="P3" s="466"/>
      <c r="Q3" s="98"/>
      <c r="R3" s="466" t="str">
        <f>IF(INFORMATIONS!C29&lt;&gt;"",INFORMATIONS!C29,"")</f>
        <v/>
      </c>
      <c r="S3" s="466"/>
      <c r="T3" s="466"/>
      <c r="U3" s="466"/>
      <c r="V3" s="99"/>
    </row>
    <row r="4" spans="1:22" s="84" customFormat="1" ht="5.0999999999999996" customHeight="1">
      <c r="A4" s="93"/>
      <c r="B4" s="100"/>
      <c r="C4" s="101"/>
      <c r="D4" s="101"/>
      <c r="E4" s="101"/>
      <c r="F4" s="101"/>
      <c r="G4" s="101"/>
      <c r="H4" s="101"/>
      <c r="I4" s="101"/>
      <c r="J4" s="101"/>
      <c r="K4" s="101"/>
      <c r="L4" s="101"/>
      <c r="M4" s="101"/>
      <c r="N4" s="101"/>
      <c r="O4" s="101"/>
      <c r="P4" s="101"/>
      <c r="Q4" s="101"/>
      <c r="R4" s="101"/>
      <c r="S4" s="101"/>
      <c r="T4" s="101"/>
      <c r="U4" s="101"/>
      <c r="V4" s="102"/>
    </row>
    <row r="5" spans="1:22" s="87" customFormat="1" ht="21" customHeight="1">
      <c r="A5" s="103"/>
      <c r="B5" s="104"/>
      <c r="C5" s="467" t="str">
        <f>IF(INFORMATIONS!C34&lt;&gt;"",INFORMATIONS!C34,"")</f>
        <v/>
      </c>
      <c r="D5" s="467"/>
      <c r="E5" s="467"/>
      <c r="F5" s="105"/>
      <c r="G5" s="467" t="str">
        <f>IF(INFORMATIONS!D34&lt;&gt;"",INFORMATIONS!D34,"")</f>
        <v/>
      </c>
      <c r="H5" s="467"/>
      <c r="I5" s="467"/>
      <c r="J5" s="467"/>
      <c r="K5" s="105"/>
      <c r="L5" s="467" t="str">
        <f>IF(INFORMATIONS!C31&lt;&gt;"",INFORMATIONS!C31,"")</f>
        <v/>
      </c>
      <c r="M5" s="467"/>
      <c r="N5" s="467"/>
      <c r="O5" s="467"/>
      <c r="P5" s="467"/>
      <c r="Q5" s="105"/>
      <c r="R5" s="467" t="str">
        <f>IF(INFORMATIONS!C32&lt;&gt;"",INFORMATIONS!C32,"")</f>
        <v/>
      </c>
      <c r="S5" s="467"/>
      <c r="T5" s="467"/>
      <c r="U5" s="467"/>
      <c r="V5" s="106"/>
    </row>
    <row r="6" spans="1:22" s="84" customFormat="1" ht="5.0999999999999996" customHeight="1" thickBot="1">
      <c r="A6" s="93"/>
      <c r="B6" s="107"/>
      <c r="C6" s="108"/>
      <c r="D6" s="108"/>
      <c r="E6" s="108"/>
      <c r="F6" s="108"/>
      <c r="G6" s="108"/>
      <c r="H6" s="108"/>
      <c r="I6" s="108"/>
      <c r="J6" s="108"/>
      <c r="K6" s="108"/>
      <c r="L6" s="108"/>
      <c r="M6" s="108"/>
      <c r="N6" s="108"/>
      <c r="O6" s="108"/>
      <c r="P6" s="108"/>
      <c r="Q6" s="108"/>
      <c r="R6" s="108"/>
      <c r="S6" s="108"/>
      <c r="T6" s="108"/>
      <c r="U6" s="108"/>
      <c r="V6" s="109"/>
    </row>
    <row r="7" spans="1:22" ht="15" customHeight="1" thickBot="1"/>
    <row r="8" spans="1:22" ht="30" customHeight="1" thickBot="1">
      <c r="B8" s="473" t="s">
        <v>548</v>
      </c>
      <c r="C8" s="474"/>
      <c r="D8" s="474"/>
      <c r="E8" s="475"/>
      <c r="H8" s="421" t="s">
        <v>605</v>
      </c>
      <c r="I8" s="422"/>
      <c r="J8" s="422"/>
      <c r="K8" s="422"/>
      <c r="L8" s="422"/>
      <c r="M8" s="422"/>
      <c r="N8" s="422"/>
      <c r="O8" s="423"/>
      <c r="P8" s="362"/>
      <c r="Q8" s="362"/>
      <c r="R8" s="362"/>
      <c r="S8" s="362"/>
      <c r="T8" s="362"/>
      <c r="U8" s="362"/>
      <c r="V8" s="362"/>
    </row>
    <row r="9" spans="1:22" ht="15" customHeight="1" thickBot="1"/>
    <row r="10" spans="1:22" s="54" customFormat="1" ht="50.1" customHeight="1" thickBot="1">
      <c r="A10" s="113"/>
      <c r="B10" s="438" t="s">
        <v>445</v>
      </c>
      <c r="C10" s="114" t="s">
        <v>78</v>
      </c>
      <c r="D10" s="113"/>
      <c r="E10" s="447" t="s">
        <v>4</v>
      </c>
      <c r="F10" s="448"/>
      <c r="G10" s="448"/>
      <c r="H10" s="448"/>
      <c r="I10" s="448"/>
      <c r="J10" s="449"/>
      <c r="K10" s="113"/>
      <c r="L10" s="85"/>
      <c r="M10" s="113"/>
      <c r="N10" s="444"/>
      <c r="O10" s="445"/>
      <c r="P10" s="445"/>
      <c r="Q10" s="445"/>
      <c r="R10" s="445"/>
      <c r="S10" s="445"/>
      <c r="T10" s="445"/>
      <c r="U10" s="445"/>
      <c r="V10" s="446"/>
    </row>
    <row r="11" spans="1:22" s="54" customFormat="1" ht="50.1" customHeight="1" thickBot="1">
      <c r="A11" s="113"/>
      <c r="B11" s="439"/>
      <c r="C11" s="114" t="s">
        <v>86</v>
      </c>
      <c r="D11" s="113"/>
      <c r="E11" s="463" t="s">
        <v>10</v>
      </c>
      <c r="F11" s="464"/>
      <c r="G11" s="464"/>
      <c r="H11" s="464"/>
      <c r="I11" s="464"/>
      <c r="J11" s="465"/>
      <c r="K11" s="113"/>
      <c r="L11" s="85"/>
      <c r="M11" s="113"/>
      <c r="N11" s="444"/>
      <c r="O11" s="445"/>
      <c r="P11" s="445"/>
      <c r="Q11" s="445"/>
      <c r="R11" s="445"/>
      <c r="S11" s="445"/>
      <c r="T11" s="445"/>
      <c r="U11" s="445"/>
      <c r="V11" s="446"/>
    </row>
    <row r="12" spans="1:22" s="54" customFormat="1" ht="50.1" customHeight="1" thickBot="1">
      <c r="A12" s="113"/>
      <c r="B12" s="439"/>
      <c r="C12" s="441" t="s">
        <v>92</v>
      </c>
      <c r="D12" s="113"/>
      <c r="E12" s="460" t="s">
        <v>15</v>
      </c>
      <c r="F12" s="461"/>
      <c r="G12" s="461"/>
      <c r="H12" s="461"/>
      <c r="I12" s="461"/>
      <c r="J12" s="462"/>
      <c r="K12" s="113"/>
      <c r="L12" s="85"/>
      <c r="M12" s="113"/>
      <c r="N12" s="444"/>
      <c r="O12" s="445"/>
      <c r="P12" s="445"/>
      <c r="Q12" s="445"/>
      <c r="R12" s="445"/>
      <c r="S12" s="445"/>
      <c r="T12" s="445"/>
      <c r="U12" s="445"/>
      <c r="V12" s="446"/>
    </row>
    <row r="13" spans="1:22" s="54" customFormat="1" ht="50.1" customHeight="1" thickBot="1">
      <c r="A13" s="113"/>
      <c r="B13" s="439"/>
      <c r="C13" s="442"/>
      <c r="D13" s="113"/>
      <c r="E13" s="457" t="s">
        <v>16</v>
      </c>
      <c r="F13" s="458"/>
      <c r="G13" s="458"/>
      <c r="H13" s="458"/>
      <c r="I13" s="458"/>
      <c r="J13" s="459"/>
      <c r="K13" s="113"/>
      <c r="L13" s="85"/>
      <c r="M13" s="113"/>
      <c r="N13" s="444"/>
      <c r="O13" s="445"/>
      <c r="P13" s="445"/>
      <c r="Q13" s="445"/>
      <c r="R13" s="445"/>
      <c r="S13" s="445"/>
      <c r="T13" s="445"/>
      <c r="U13" s="445"/>
      <c r="V13" s="446"/>
    </row>
    <row r="14" spans="1:22" s="54" customFormat="1" ht="50.1" customHeight="1" thickBot="1">
      <c r="A14" s="113"/>
      <c r="B14" s="440"/>
      <c r="C14" s="443"/>
      <c r="D14" s="113"/>
      <c r="E14" s="460" t="s">
        <v>17</v>
      </c>
      <c r="F14" s="461"/>
      <c r="G14" s="461"/>
      <c r="H14" s="461"/>
      <c r="I14" s="461"/>
      <c r="J14" s="462"/>
      <c r="K14" s="113"/>
      <c r="L14" s="85"/>
      <c r="M14" s="113"/>
      <c r="N14" s="444"/>
      <c r="O14" s="445"/>
      <c r="P14" s="445"/>
      <c r="Q14" s="445"/>
      <c r="R14" s="445"/>
      <c r="S14" s="445"/>
      <c r="T14" s="445"/>
      <c r="U14" s="445"/>
      <c r="V14" s="446"/>
    </row>
    <row r="15" spans="1:22" s="53" customFormat="1" ht="15" customHeight="1" thickBot="1">
      <c r="A15" s="115"/>
      <c r="B15" s="115"/>
      <c r="C15" s="116"/>
      <c r="D15" s="116"/>
      <c r="E15" s="116"/>
      <c r="F15" s="116"/>
      <c r="G15" s="117"/>
      <c r="H15" s="117"/>
      <c r="I15" s="117"/>
      <c r="J15" s="118"/>
      <c r="K15" s="118"/>
      <c r="L15" s="118"/>
      <c r="M15" s="115"/>
      <c r="N15" s="116"/>
      <c r="O15" s="116"/>
      <c r="P15" s="116"/>
      <c r="Q15" s="116"/>
      <c r="R15" s="116"/>
      <c r="S15" s="116"/>
      <c r="T15" s="116"/>
      <c r="U15" s="115"/>
      <c r="V15" s="115"/>
    </row>
    <row r="16" spans="1:22" s="54" customFormat="1" ht="50.1" customHeight="1" thickBot="1">
      <c r="A16" s="113"/>
      <c r="B16" s="438" t="s">
        <v>446</v>
      </c>
      <c r="C16" s="114" t="s">
        <v>102</v>
      </c>
      <c r="D16" s="113"/>
      <c r="E16" s="435" t="s">
        <v>22</v>
      </c>
      <c r="F16" s="436"/>
      <c r="G16" s="436"/>
      <c r="H16" s="436"/>
      <c r="I16" s="436"/>
      <c r="J16" s="437"/>
      <c r="K16" s="113"/>
      <c r="L16" s="85"/>
      <c r="M16" s="113"/>
      <c r="N16" s="444"/>
      <c r="O16" s="445"/>
      <c r="P16" s="445"/>
      <c r="Q16" s="445"/>
      <c r="R16" s="445"/>
      <c r="S16" s="445"/>
      <c r="T16" s="445"/>
      <c r="U16" s="445"/>
      <c r="V16" s="446"/>
    </row>
    <row r="17" spans="1:22" s="54" customFormat="1" ht="50.1" customHeight="1" thickBot="1">
      <c r="A17" s="113"/>
      <c r="B17" s="439"/>
      <c r="C17" s="114" t="s">
        <v>108</v>
      </c>
      <c r="D17" s="113"/>
      <c r="E17" s="447" t="s">
        <v>25</v>
      </c>
      <c r="F17" s="448"/>
      <c r="G17" s="448"/>
      <c r="H17" s="448"/>
      <c r="I17" s="448"/>
      <c r="J17" s="449"/>
      <c r="K17" s="113"/>
      <c r="L17" s="85"/>
      <c r="M17" s="113"/>
      <c r="N17" s="444"/>
      <c r="O17" s="445"/>
      <c r="P17" s="445"/>
      <c r="Q17" s="445"/>
      <c r="R17" s="445"/>
      <c r="S17" s="445"/>
      <c r="T17" s="445"/>
      <c r="U17" s="445"/>
      <c r="V17" s="446"/>
    </row>
    <row r="18" spans="1:22" s="54" customFormat="1" ht="50.1" customHeight="1" thickBot="1">
      <c r="A18" s="113"/>
      <c r="B18" s="439"/>
      <c r="C18" s="114" t="s">
        <v>114</v>
      </c>
      <c r="D18" s="113"/>
      <c r="E18" s="447" t="s">
        <v>29</v>
      </c>
      <c r="F18" s="448"/>
      <c r="G18" s="448"/>
      <c r="H18" s="448"/>
      <c r="I18" s="448"/>
      <c r="J18" s="449"/>
      <c r="K18" s="113"/>
      <c r="L18" s="85"/>
      <c r="M18" s="113"/>
      <c r="N18" s="444"/>
      <c r="O18" s="445"/>
      <c r="P18" s="445"/>
      <c r="Q18" s="445"/>
      <c r="R18" s="445"/>
      <c r="S18" s="445"/>
      <c r="T18" s="445"/>
      <c r="U18" s="445"/>
      <c r="V18" s="446"/>
    </row>
    <row r="19" spans="1:22" s="54" customFormat="1" ht="50.1" customHeight="1" thickBot="1">
      <c r="A19" s="113"/>
      <c r="B19" s="439"/>
      <c r="C19" s="114" t="s">
        <v>120</v>
      </c>
      <c r="D19" s="113"/>
      <c r="E19" s="447" t="s">
        <v>33</v>
      </c>
      <c r="F19" s="448"/>
      <c r="G19" s="448"/>
      <c r="H19" s="448"/>
      <c r="I19" s="448"/>
      <c r="J19" s="449"/>
      <c r="K19" s="113"/>
      <c r="L19" s="85"/>
      <c r="M19" s="113"/>
      <c r="N19" s="444"/>
      <c r="O19" s="445"/>
      <c r="P19" s="445"/>
      <c r="Q19" s="445"/>
      <c r="R19" s="445"/>
      <c r="S19" s="445"/>
      <c r="T19" s="445"/>
      <c r="U19" s="445"/>
      <c r="V19" s="446"/>
    </row>
    <row r="20" spans="1:22" s="54" customFormat="1" ht="50.1" customHeight="1" thickBot="1">
      <c r="A20" s="113"/>
      <c r="B20" s="440"/>
      <c r="C20" s="114" t="s">
        <v>128</v>
      </c>
      <c r="D20" s="113"/>
      <c r="E20" s="447" t="s">
        <v>37</v>
      </c>
      <c r="F20" s="448"/>
      <c r="G20" s="448"/>
      <c r="H20" s="448"/>
      <c r="I20" s="448"/>
      <c r="J20" s="449"/>
      <c r="K20" s="113"/>
      <c r="L20" s="85"/>
      <c r="M20" s="113"/>
      <c r="N20" s="444"/>
      <c r="O20" s="445"/>
      <c r="P20" s="445"/>
      <c r="Q20" s="445"/>
      <c r="R20" s="445"/>
      <c r="S20" s="445"/>
      <c r="T20" s="445"/>
      <c r="U20" s="445"/>
      <c r="V20" s="446"/>
    </row>
    <row r="21" spans="1:22" s="53" customFormat="1" ht="15" customHeight="1" thickBot="1">
      <c r="A21" s="115"/>
      <c r="B21" s="115"/>
      <c r="C21" s="116"/>
      <c r="D21" s="116"/>
      <c r="E21" s="116"/>
      <c r="F21" s="116"/>
      <c r="G21" s="117"/>
      <c r="H21" s="117"/>
      <c r="I21" s="117"/>
      <c r="J21" s="118"/>
      <c r="K21" s="118"/>
      <c r="L21" s="118"/>
      <c r="M21" s="115"/>
      <c r="N21" s="116"/>
      <c r="O21" s="116"/>
      <c r="P21" s="116"/>
      <c r="Q21" s="116"/>
      <c r="R21" s="116"/>
      <c r="S21" s="116"/>
      <c r="T21" s="116"/>
      <c r="U21" s="115"/>
      <c r="V21" s="115"/>
    </row>
    <row r="22" spans="1:22" s="54" customFormat="1" ht="50.1" customHeight="1" thickBot="1">
      <c r="A22" s="113"/>
      <c r="B22" s="438" t="s">
        <v>447</v>
      </c>
      <c r="C22" s="441" t="s">
        <v>136</v>
      </c>
      <c r="D22" s="113"/>
      <c r="E22" s="457" t="s">
        <v>40</v>
      </c>
      <c r="F22" s="458"/>
      <c r="G22" s="458"/>
      <c r="H22" s="458"/>
      <c r="I22" s="458"/>
      <c r="J22" s="459"/>
      <c r="K22" s="113"/>
      <c r="L22" s="85"/>
      <c r="M22" s="113"/>
      <c r="N22" s="444"/>
      <c r="O22" s="445"/>
      <c r="P22" s="445"/>
      <c r="Q22" s="445"/>
      <c r="R22" s="445"/>
      <c r="S22" s="445"/>
      <c r="T22" s="445"/>
      <c r="U22" s="445"/>
      <c r="V22" s="446"/>
    </row>
    <row r="23" spans="1:22" s="54" customFormat="1" ht="50.1" customHeight="1" thickBot="1">
      <c r="A23" s="113"/>
      <c r="B23" s="439"/>
      <c r="C23" s="442"/>
      <c r="D23" s="113"/>
      <c r="E23" s="460" t="s">
        <v>41</v>
      </c>
      <c r="F23" s="461"/>
      <c r="G23" s="461"/>
      <c r="H23" s="461"/>
      <c r="I23" s="461"/>
      <c r="J23" s="462"/>
      <c r="K23" s="113"/>
      <c r="L23" s="85"/>
      <c r="M23" s="113"/>
      <c r="N23" s="444"/>
      <c r="O23" s="445"/>
      <c r="P23" s="445"/>
      <c r="Q23" s="445"/>
      <c r="R23" s="445"/>
      <c r="S23" s="445"/>
      <c r="T23" s="445"/>
      <c r="U23" s="445"/>
      <c r="V23" s="446"/>
    </row>
    <row r="24" spans="1:22" s="54" customFormat="1" ht="50.1" customHeight="1" thickBot="1">
      <c r="A24" s="113"/>
      <c r="B24" s="439"/>
      <c r="C24" s="443"/>
      <c r="D24" s="113"/>
      <c r="E24" s="457" t="s">
        <v>42</v>
      </c>
      <c r="F24" s="458"/>
      <c r="G24" s="458"/>
      <c r="H24" s="458"/>
      <c r="I24" s="458"/>
      <c r="J24" s="459"/>
      <c r="K24" s="113"/>
      <c r="L24" s="85"/>
      <c r="M24" s="113"/>
      <c r="N24" s="444"/>
      <c r="O24" s="445"/>
      <c r="P24" s="445"/>
      <c r="Q24" s="445"/>
      <c r="R24" s="445"/>
      <c r="S24" s="445"/>
      <c r="T24" s="445"/>
      <c r="U24" s="445"/>
      <c r="V24" s="446"/>
    </row>
    <row r="25" spans="1:22" s="54" customFormat="1" ht="50.1" customHeight="1" thickBot="1">
      <c r="A25" s="113"/>
      <c r="B25" s="440"/>
      <c r="C25" s="114" t="s">
        <v>146</v>
      </c>
      <c r="D25" s="113"/>
      <c r="E25" s="460" t="s">
        <v>615</v>
      </c>
      <c r="F25" s="461"/>
      <c r="G25" s="461"/>
      <c r="H25" s="461"/>
      <c r="I25" s="461"/>
      <c r="J25" s="462"/>
      <c r="K25" s="113"/>
      <c r="L25" s="85"/>
      <c r="M25" s="113"/>
      <c r="N25" s="444"/>
      <c r="O25" s="445"/>
      <c r="P25" s="445"/>
      <c r="Q25" s="445"/>
      <c r="R25" s="445"/>
      <c r="S25" s="445"/>
      <c r="T25" s="445"/>
      <c r="U25" s="445"/>
      <c r="V25" s="446"/>
    </row>
    <row r="26" spans="1:22" s="53" customFormat="1" ht="15" customHeight="1" thickBot="1">
      <c r="A26" s="115"/>
      <c r="B26" s="115"/>
      <c r="C26" s="116"/>
      <c r="D26" s="116"/>
      <c r="E26" s="116"/>
      <c r="F26" s="116"/>
      <c r="G26" s="117"/>
      <c r="H26" s="117"/>
      <c r="I26" s="117"/>
      <c r="J26" s="118"/>
      <c r="K26" s="118"/>
      <c r="L26" s="118"/>
      <c r="M26" s="115"/>
      <c r="N26" s="116"/>
      <c r="O26" s="116"/>
      <c r="P26" s="116"/>
      <c r="Q26" s="116"/>
      <c r="R26" s="116"/>
      <c r="S26" s="116"/>
      <c r="T26" s="116"/>
      <c r="U26" s="115"/>
      <c r="V26" s="115"/>
    </row>
    <row r="27" spans="1:22" s="54" customFormat="1" ht="50.1" customHeight="1" thickBot="1">
      <c r="A27" s="113"/>
      <c r="B27" s="438" t="s">
        <v>448</v>
      </c>
      <c r="C27" s="114" t="s">
        <v>158</v>
      </c>
      <c r="D27" s="113"/>
      <c r="E27" s="457" t="s">
        <v>47</v>
      </c>
      <c r="F27" s="458"/>
      <c r="G27" s="458"/>
      <c r="H27" s="458"/>
      <c r="I27" s="458"/>
      <c r="J27" s="459"/>
      <c r="K27" s="113"/>
      <c r="L27" s="85"/>
      <c r="M27" s="113"/>
      <c r="N27" s="444"/>
      <c r="O27" s="445"/>
      <c r="P27" s="445"/>
      <c r="Q27" s="445"/>
      <c r="R27" s="445"/>
      <c r="S27" s="445"/>
      <c r="T27" s="445"/>
      <c r="U27" s="445"/>
      <c r="V27" s="446"/>
    </row>
    <row r="28" spans="1:22" s="54" customFormat="1" ht="50.1" customHeight="1" thickBot="1">
      <c r="A28" s="113" t="s">
        <v>260</v>
      </c>
      <c r="B28" s="450"/>
      <c r="C28" s="441" t="s">
        <v>182</v>
      </c>
      <c r="D28" s="113"/>
      <c r="E28" s="457" t="s">
        <v>50</v>
      </c>
      <c r="F28" s="458"/>
      <c r="G28" s="458"/>
      <c r="H28" s="458"/>
      <c r="I28" s="458"/>
      <c r="J28" s="459"/>
      <c r="K28" s="113"/>
      <c r="L28" s="85"/>
      <c r="M28" s="113"/>
      <c r="N28" s="444"/>
      <c r="O28" s="445"/>
      <c r="P28" s="445"/>
      <c r="Q28" s="445"/>
      <c r="R28" s="445"/>
      <c r="S28" s="445"/>
      <c r="T28" s="445"/>
      <c r="U28" s="445"/>
      <c r="V28" s="446"/>
    </row>
    <row r="29" spans="1:22" s="54" customFormat="1" ht="50.1" customHeight="1" thickBot="1">
      <c r="A29" s="113"/>
      <c r="B29" s="450"/>
      <c r="C29" s="442"/>
      <c r="D29" s="113"/>
      <c r="E29" s="468" t="s">
        <v>51</v>
      </c>
      <c r="F29" s="469"/>
      <c r="G29" s="469"/>
      <c r="H29" s="469"/>
      <c r="I29" s="469"/>
      <c r="J29" s="470"/>
      <c r="K29" s="113"/>
      <c r="L29" s="85"/>
      <c r="M29" s="113"/>
      <c r="N29" s="444"/>
      <c r="O29" s="445"/>
      <c r="P29" s="445"/>
      <c r="Q29" s="445"/>
      <c r="R29" s="445"/>
      <c r="S29" s="445"/>
      <c r="T29" s="445"/>
      <c r="U29" s="445"/>
      <c r="V29" s="446"/>
    </row>
    <row r="30" spans="1:22" s="54" customFormat="1" ht="50.1" customHeight="1" thickBot="1">
      <c r="A30" s="113"/>
      <c r="B30" s="450"/>
      <c r="C30" s="442"/>
      <c r="D30" s="113"/>
      <c r="E30" s="460" t="s">
        <v>52</v>
      </c>
      <c r="F30" s="461"/>
      <c r="G30" s="461"/>
      <c r="H30" s="461"/>
      <c r="I30" s="461"/>
      <c r="J30" s="462"/>
      <c r="K30" s="113"/>
      <c r="L30" s="85"/>
      <c r="M30" s="113"/>
      <c r="N30" s="444"/>
      <c r="O30" s="445"/>
      <c r="P30" s="445"/>
      <c r="Q30" s="445"/>
      <c r="R30" s="445"/>
      <c r="S30" s="445"/>
      <c r="T30" s="445"/>
      <c r="U30" s="445"/>
      <c r="V30" s="446"/>
    </row>
    <row r="31" spans="1:22" s="54" customFormat="1" ht="50.1" customHeight="1" thickBot="1">
      <c r="A31" s="113"/>
      <c r="B31" s="450"/>
      <c r="C31" s="443"/>
      <c r="D31" s="113"/>
      <c r="E31" s="460" t="s">
        <v>53</v>
      </c>
      <c r="F31" s="461"/>
      <c r="G31" s="461"/>
      <c r="H31" s="461"/>
      <c r="I31" s="461"/>
      <c r="J31" s="462"/>
      <c r="K31" s="113"/>
      <c r="L31" s="85"/>
      <c r="M31" s="113"/>
      <c r="N31" s="444"/>
      <c r="O31" s="445"/>
      <c r="P31" s="445"/>
      <c r="Q31" s="445"/>
      <c r="R31" s="445"/>
      <c r="S31" s="445"/>
      <c r="T31" s="445"/>
      <c r="U31" s="445"/>
      <c r="V31" s="446"/>
    </row>
    <row r="32" spans="1:22" s="54" customFormat="1" ht="50.1" customHeight="1" thickBot="1">
      <c r="A32" s="113"/>
      <c r="B32" s="450"/>
      <c r="C32" s="441" t="s">
        <v>206</v>
      </c>
      <c r="D32" s="113"/>
      <c r="E32" s="460" t="s">
        <v>56</v>
      </c>
      <c r="F32" s="461"/>
      <c r="G32" s="461"/>
      <c r="H32" s="461"/>
      <c r="I32" s="461"/>
      <c r="J32" s="462"/>
      <c r="K32" s="113"/>
      <c r="L32" s="85"/>
      <c r="M32" s="113"/>
      <c r="N32" s="444"/>
      <c r="O32" s="445"/>
      <c r="P32" s="445"/>
      <c r="Q32" s="445"/>
      <c r="R32" s="445"/>
      <c r="S32" s="445"/>
      <c r="T32" s="445"/>
      <c r="U32" s="445"/>
      <c r="V32" s="446"/>
    </row>
    <row r="33" spans="1:29" s="54" customFormat="1" ht="50.1" customHeight="1" thickBot="1">
      <c r="A33" s="113"/>
      <c r="B33" s="450"/>
      <c r="C33" s="443"/>
      <c r="D33" s="113"/>
      <c r="E33" s="460" t="s">
        <v>57</v>
      </c>
      <c r="F33" s="461"/>
      <c r="G33" s="461"/>
      <c r="H33" s="461"/>
      <c r="I33" s="461"/>
      <c r="J33" s="462"/>
      <c r="K33" s="113"/>
      <c r="L33" s="85"/>
      <c r="M33" s="113"/>
      <c r="N33" s="444"/>
      <c r="O33" s="445"/>
      <c r="P33" s="445"/>
      <c r="Q33" s="445"/>
      <c r="R33" s="445"/>
      <c r="S33" s="445"/>
      <c r="T33" s="445"/>
      <c r="U33" s="445"/>
      <c r="V33" s="446"/>
    </row>
    <row r="34" spans="1:29" s="54" customFormat="1" ht="50.1" customHeight="1" thickBot="1">
      <c r="A34" s="113"/>
      <c r="B34" s="450"/>
      <c r="C34" s="114" t="s">
        <v>216</v>
      </c>
      <c r="D34" s="113"/>
      <c r="E34" s="460" t="s">
        <v>616</v>
      </c>
      <c r="F34" s="461"/>
      <c r="G34" s="461"/>
      <c r="H34" s="461"/>
      <c r="I34" s="461"/>
      <c r="J34" s="462"/>
      <c r="K34" s="113"/>
      <c r="L34" s="85"/>
      <c r="M34" s="113"/>
      <c r="N34" s="444"/>
      <c r="O34" s="445"/>
      <c r="P34" s="445"/>
      <c r="Q34" s="445"/>
      <c r="R34" s="445"/>
      <c r="S34" s="445"/>
      <c r="T34" s="445"/>
      <c r="U34" s="445"/>
      <c r="V34" s="446"/>
    </row>
    <row r="35" spans="1:29" s="54" customFormat="1" ht="50.1" customHeight="1" thickBot="1">
      <c r="A35" s="113"/>
      <c r="B35" s="450"/>
      <c r="C35" s="114" t="s">
        <v>224</v>
      </c>
      <c r="D35" s="113"/>
      <c r="E35" s="460" t="s">
        <v>61</v>
      </c>
      <c r="F35" s="461"/>
      <c r="G35" s="461"/>
      <c r="H35" s="461"/>
      <c r="I35" s="461"/>
      <c r="J35" s="462"/>
      <c r="K35" s="113"/>
      <c r="L35" s="85"/>
      <c r="M35" s="113"/>
      <c r="N35" s="444"/>
      <c r="O35" s="445"/>
      <c r="P35" s="445"/>
      <c r="Q35" s="445"/>
      <c r="R35" s="445"/>
      <c r="S35" s="445"/>
      <c r="T35" s="445"/>
      <c r="U35" s="445"/>
      <c r="V35" s="446"/>
    </row>
    <row r="36" spans="1:29" s="54" customFormat="1" ht="50.1" customHeight="1" thickBot="1">
      <c r="A36" s="113"/>
      <c r="B36" s="451"/>
      <c r="C36" s="114" t="s">
        <v>236</v>
      </c>
      <c r="D36" s="113"/>
      <c r="E36" s="460" t="s">
        <v>64</v>
      </c>
      <c r="F36" s="461"/>
      <c r="G36" s="461"/>
      <c r="H36" s="461"/>
      <c r="I36" s="461"/>
      <c r="J36" s="462"/>
      <c r="K36" s="113"/>
      <c r="L36" s="85"/>
      <c r="M36" s="113"/>
      <c r="N36" s="444"/>
      <c r="O36" s="445"/>
      <c r="P36" s="445"/>
      <c r="Q36" s="445"/>
      <c r="R36" s="445"/>
      <c r="S36" s="445"/>
      <c r="T36" s="445"/>
      <c r="U36" s="445"/>
      <c r="V36" s="446"/>
    </row>
    <row r="37" spans="1:29" ht="15" customHeight="1" thickBot="1">
      <c r="L37" s="119"/>
    </row>
    <row r="38" spans="1:29" s="54" customFormat="1" ht="50.1" customHeight="1" thickBot="1">
      <c r="A38" s="113"/>
      <c r="B38" s="438" t="s">
        <v>449</v>
      </c>
      <c r="C38" s="441" t="s">
        <v>246</v>
      </c>
      <c r="D38" s="113"/>
      <c r="E38" s="447" t="s">
        <v>67</v>
      </c>
      <c r="F38" s="448"/>
      <c r="G38" s="448"/>
      <c r="H38" s="448"/>
      <c r="I38" s="448"/>
      <c r="J38" s="449"/>
      <c r="K38" s="113"/>
      <c r="L38" s="85"/>
      <c r="M38" s="113"/>
      <c r="N38" s="444"/>
      <c r="O38" s="445"/>
      <c r="P38" s="445"/>
      <c r="Q38" s="445"/>
      <c r="R38" s="445"/>
      <c r="S38" s="445"/>
      <c r="T38" s="445"/>
      <c r="U38" s="445"/>
      <c r="V38" s="446"/>
    </row>
    <row r="39" spans="1:29" s="54" customFormat="1" ht="50.1" customHeight="1" thickBot="1">
      <c r="A39" s="113"/>
      <c r="B39" s="439"/>
      <c r="C39" s="442"/>
      <c r="D39" s="113"/>
      <c r="E39" s="447" t="s">
        <v>68</v>
      </c>
      <c r="F39" s="448"/>
      <c r="G39" s="448"/>
      <c r="H39" s="448"/>
      <c r="I39" s="448"/>
      <c r="J39" s="449"/>
      <c r="K39" s="113"/>
      <c r="L39" s="85"/>
      <c r="M39" s="113"/>
      <c r="N39" s="444"/>
      <c r="O39" s="445"/>
      <c r="P39" s="445"/>
      <c r="Q39" s="445"/>
      <c r="R39" s="445"/>
      <c r="S39" s="445"/>
      <c r="T39" s="445"/>
      <c r="U39" s="445"/>
      <c r="V39" s="446"/>
    </row>
    <row r="40" spans="1:29" s="54" customFormat="1" ht="50.1" customHeight="1" thickBot="1">
      <c r="A40" s="113"/>
      <c r="B40" s="440"/>
      <c r="C40" s="443"/>
      <c r="D40" s="113"/>
      <c r="E40" s="447" t="s">
        <v>69</v>
      </c>
      <c r="F40" s="448"/>
      <c r="G40" s="448"/>
      <c r="H40" s="448"/>
      <c r="I40" s="448"/>
      <c r="J40" s="449"/>
      <c r="K40" s="113"/>
      <c r="L40" s="85"/>
      <c r="M40" s="113"/>
      <c r="N40" s="444"/>
      <c r="O40" s="445"/>
      <c r="P40" s="445"/>
      <c r="Q40" s="445"/>
      <c r="R40" s="445"/>
      <c r="S40" s="445"/>
      <c r="T40" s="445"/>
      <c r="U40" s="445"/>
      <c r="V40" s="446"/>
    </row>
    <row r="41" spans="1:29" ht="15" customHeight="1" thickBot="1">
      <c r="L41" s="119"/>
    </row>
    <row r="42" spans="1:29" s="54" customFormat="1" ht="50.1" customHeight="1" thickBot="1">
      <c r="A42" s="113"/>
      <c r="B42" s="438" t="s">
        <v>450</v>
      </c>
      <c r="C42" s="441" t="s">
        <v>258</v>
      </c>
      <c r="D42" s="113"/>
      <c r="E42" s="435" t="s">
        <v>72</v>
      </c>
      <c r="F42" s="436"/>
      <c r="G42" s="436"/>
      <c r="H42" s="436"/>
      <c r="I42" s="436"/>
      <c r="J42" s="437"/>
      <c r="K42" s="113"/>
      <c r="L42" s="85"/>
      <c r="M42" s="113"/>
      <c r="N42" s="444"/>
      <c r="O42" s="445"/>
      <c r="P42" s="445"/>
      <c r="Q42" s="445"/>
      <c r="R42" s="445"/>
      <c r="S42" s="445"/>
      <c r="T42" s="445"/>
      <c r="U42" s="445"/>
      <c r="V42" s="446"/>
    </row>
    <row r="43" spans="1:29" s="54" customFormat="1" ht="50.1" customHeight="1" thickBot="1">
      <c r="A43" s="113"/>
      <c r="B43" s="440"/>
      <c r="C43" s="443"/>
      <c r="D43" s="113"/>
      <c r="E43" s="447" t="s">
        <v>73</v>
      </c>
      <c r="F43" s="448"/>
      <c r="G43" s="448"/>
      <c r="H43" s="448"/>
      <c r="I43" s="448"/>
      <c r="J43" s="449"/>
      <c r="K43" s="113"/>
      <c r="L43" s="85"/>
      <c r="M43" s="113"/>
      <c r="N43" s="444"/>
      <c r="O43" s="445"/>
      <c r="P43" s="445"/>
      <c r="Q43" s="445"/>
      <c r="R43" s="445"/>
      <c r="S43" s="445"/>
      <c r="T43" s="445"/>
      <c r="U43" s="445"/>
      <c r="V43" s="446"/>
    </row>
    <row r="44" spans="1:29" ht="15.75" thickBot="1"/>
    <row r="45" spans="1:29" s="41" customFormat="1" ht="150" customHeight="1">
      <c r="A45" s="120"/>
      <c r="B45" s="214" t="s">
        <v>551</v>
      </c>
      <c r="C45" s="429"/>
      <c r="D45" s="430"/>
      <c r="E45" s="430"/>
      <c r="F45" s="430"/>
      <c r="G45" s="430"/>
      <c r="H45" s="430"/>
      <c r="I45" s="430"/>
      <c r="J45" s="430"/>
      <c r="K45" s="430"/>
      <c r="L45" s="431"/>
      <c r="M45" s="121"/>
      <c r="N45" s="213" t="s">
        <v>478</v>
      </c>
      <c r="O45" s="432"/>
      <c r="P45" s="433"/>
      <c r="Q45" s="433"/>
      <c r="R45" s="433"/>
      <c r="S45" s="433"/>
      <c r="T45" s="433"/>
      <c r="U45" s="433"/>
      <c r="V45" s="434"/>
      <c r="W45" s="88"/>
      <c r="X45" s="88"/>
      <c r="Y45" s="88"/>
      <c r="Z45" s="88"/>
      <c r="AA45" s="88"/>
      <c r="AB45" s="88"/>
      <c r="AC45" s="88"/>
    </row>
    <row r="46" spans="1:29" s="41" customFormat="1" ht="15.75" thickBot="1">
      <c r="A46" s="120"/>
      <c r="B46" s="122"/>
      <c r="C46" s="123"/>
      <c r="D46" s="123"/>
      <c r="E46" s="123"/>
      <c r="F46" s="123"/>
      <c r="G46" s="123"/>
      <c r="H46" s="123"/>
      <c r="I46" s="123"/>
      <c r="J46" s="123"/>
      <c r="K46" s="123"/>
      <c r="L46" s="123"/>
      <c r="M46" s="123"/>
      <c r="N46" s="123"/>
      <c r="O46" s="124"/>
      <c r="P46" s="122"/>
      <c r="Q46" s="122"/>
      <c r="R46" s="122"/>
      <c r="S46" s="123"/>
      <c r="T46" s="123"/>
      <c r="U46" s="123"/>
      <c r="V46" s="123"/>
      <c r="W46" s="90"/>
      <c r="X46" s="90"/>
      <c r="Y46" s="90"/>
      <c r="Z46" s="90"/>
      <c r="AA46" s="90"/>
      <c r="AB46" s="90"/>
      <c r="AC46" s="90"/>
    </row>
    <row r="47" spans="1:29" s="41" customFormat="1" ht="80.099999999999994" customHeight="1" thickBot="1">
      <c r="A47" s="120"/>
      <c r="B47" s="452" t="s">
        <v>489</v>
      </c>
      <c r="C47" s="453"/>
      <c r="D47" s="125"/>
      <c r="E47" s="454"/>
      <c r="F47" s="455"/>
      <c r="G47" s="455"/>
      <c r="H47" s="455"/>
      <c r="I47" s="455"/>
      <c r="J47" s="455"/>
      <c r="K47" s="455"/>
      <c r="L47" s="455"/>
      <c r="M47" s="455"/>
      <c r="N47" s="455"/>
      <c r="O47" s="455"/>
      <c r="P47" s="455"/>
      <c r="Q47" s="455"/>
      <c r="R47" s="455"/>
      <c r="S47" s="455"/>
      <c r="T47" s="455"/>
      <c r="U47" s="455"/>
      <c r="V47" s="456"/>
      <c r="W47" s="91"/>
      <c r="X47" s="91"/>
      <c r="Y47" s="91"/>
      <c r="Z47" s="91"/>
      <c r="AA47" s="91"/>
      <c r="AB47" s="91"/>
      <c r="AC47" s="91"/>
    </row>
    <row r="48" spans="1:29" s="41" customFormat="1" ht="15.75" thickBot="1">
      <c r="A48" s="120"/>
      <c r="B48" s="126"/>
      <c r="C48" s="122"/>
      <c r="D48" s="122"/>
      <c r="E48" s="122"/>
      <c r="F48" s="122"/>
      <c r="G48" s="122"/>
      <c r="H48" s="122"/>
      <c r="I48" s="122"/>
      <c r="J48" s="122"/>
      <c r="K48" s="122"/>
      <c r="L48" s="122"/>
      <c r="M48" s="122"/>
      <c r="N48" s="122"/>
      <c r="O48" s="122"/>
      <c r="P48" s="122"/>
      <c r="Q48" s="122"/>
      <c r="R48" s="122"/>
      <c r="S48" s="122"/>
      <c r="T48" s="122"/>
      <c r="U48" s="122"/>
      <c r="V48" s="122"/>
      <c r="W48" s="89"/>
      <c r="X48" s="89"/>
      <c r="Y48" s="89"/>
      <c r="Z48" s="89"/>
      <c r="AA48" s="89"/>
      <c r="AB48" s="89"/>
      <c r="AC48" s="89"/>
    </row>
    <row r="49" spans="1:29" s="41" customFormat="1" ht="80.099999999999994" customHeight="1" thickBot="1">
      <c r="A49" s="120"/>
      <c r="B49" s="424" t="s">
        <v>409</v>
      </c>
      <c r="C49" s="425"/>
      <c r="D49" s="125"/>
      <c r="E49" s="426"/>
      <c r="F49" s="427"/>
      <c r="G49" s="427"/>
      <c r="H49" s="427"/>
      <c r="I49" s="427"/>
      <c r="J49" s="427"/>
      <c r="K49" s="427"/>
      <c r="L49" s="427"/>
      <c r="M49" s="427"/>
      <c r="N49" s="427"/>
      <c r="O49" s="427"/>
      <c r="P49" s="427"/>
      <c r="Q49" s="427"/>
      <c r="R49" s="427"/>
      <c r="S49" s="427"/>
      <c r="T49" s="427"/>
      <c r="U49" s="427"/>
      <c r="V49" s="428"/>
      <c r="W49" s="91"/>
      <c r="X49" s="91"/>
      <c r="Y49" s="91"/>
      <c r="Z49" s="91"/>
      <c r="AA49" s="91"/>
      <c r="AB49" s="91"/>
      <c r="AC49" s="91"/>
    </row>
    <row r="50" spans="1:29" s="41" customFormat="1">
      <c r="A50" s="120"/>
      <c r="B50" s="120"/>
      <c r="C50" s="120"/>
      <c r="D50" s="120"/>
      <c r="E50" s="120"/>
      <c r="F50" s="120"/>
      <c r="G50" s="120"/>
      <c r="H50" s="120"/>
      <c r="I50" s="120"/>
      <c r="J50" s="120"/>
      <c r="K50" s="120"/>
      <c r="L50" s="120"/>
      <c r="M50" s="120"/>
      <c r="N50" s="120"/>
      <c r="O50" s="120"/>
      <c r="P50" s="120"/>
      <c r="Q50" s="120"/>
      <c r="R50" s="120"/>
      <c r="S50" s="120"/>
      <c r="T50" s="120"/>
      <c r="U50" s="120"/>
      <c r="V50" s="120"/>
    </row>
    <row r="51" spans="1:29" s="41" customFormat="1">
      <c r="A51" s="120"/>
      <c r="B51" s="120"/>
      <c r="C51" s="120"/>
      <c r="D51" s="120"/>
      <c r="E51" s="120"/>
      <c r="F51" s="120"/>
      <c r="G51" s="120"/>
      <c r="H51" s="120"/>
      <c r="I51" s="120"/>
      <c r="J51" s="120"/>
      <c r="K51" s="120"/>
      <c r="L51" s="120"/>
      <c r="M51" s="120"/>
      <c r="N51" s="120"/>
      <c r="O51" s="120"/>
      <c r="P51" s="120"/>
      <c r="Q51" s="120"/>
      <c r="R51" s="120"/>
      <c r="S51" s="120"/>
      <c r="T51" s="120"/>
      <c r="U51" s="120"/>
      <c r="V51" s="120"/>
    </row>
  </sheetData>
  <sheetProtection password="E2D6" sheet="1" objects="1" scenarios="1" selectLockedCells="1"/>
  <mergeCells count="86">
    <mergeCell ref="E30:J30"/>
    <mergeCell ref="N30:V30"/>
    <mergeCell ref="B8:E8"/>
    <mergeCell ref="E36:J36"/>
    <mergeCell ref="N36:V36"/>
    <mergeCell ref="E25:J25"/>
    <mergeCell ref="N25:V25"/>
    <mergeCell ref="C32:C33"/>
    <mergeCell ref="E32:J32"/>
    <mergeCell ref="N32:V32"/>
    <mergeCell ref="E33:J33"/>
    <mergeCell ref="N33:V33"/>
    <mergeCell ref="N31:V31"/>
    <mergeCell ref="E27:J27"/>
    <mergeCell ref="N27:V27"/>
    <mergeCell ref="C28:C31"/>
    <mergeCell ref="E34:J34"/>
    <mergeCell ref="N34:V34"/>
    <mergeCell ref="E35:J35"/>
    <mergeCell ref="N35:V35"/>
    <mergeCell ref="E31:J31"/>
    <mergeCell ref="N3:P3"/>
    <mergeCell ref="C5:E5"/>
    <mergeCell ref="G5:J5"/>
    <mergeCell ref="L5:P5"/>
    <mergeCell ref="E29:J29"/>
    <mergeCell ref="N29:V29"/>
    <mergeCell ref="E28:J28"/>
    <mergeCell ref="N28:V28"/>
    <mergeCell ref="R5:U5"/>
    <mergeCell ref="R3:U3"/>
    <mergeCell ref="C3:H3"/>
    <mergeCell ref="J3:L3"/>
    <mergeCell ref="N24:V24"/>
    <mergeCell ref="E18:J18"/>
    <mergeCell ref="N18:V18"/>
    <mergeCell ref="E19:J19"/>
    <mergeCell ref="B10:B14"/>
    <mergeCell ref="E12:J12"/>
    <mergeCell ref="N12:V12"/>
    <mergeCell ref="E13:J13"/>
    <mergeCell ref="N13:V13"/>
    <mergeCell ref="E14:J14"/>
    <mergeCell ref="N14:V14"/>
    <mergeCell ref="E10:J10"/>
    <mergeCell ref="N10:V10"/>
    <mergeCell ref="C12:C14"/>
    <mergeCell ref="E11:J11"/>
    <mergeCell ref="N11:V11"/>
    <mergeCell ref="B42:B43"/>
    <mergeCell ref="N39:V39"/>
    <mergeCell ref="E40:J40"/>
    <mergeCell ref="N40:V40"/>
    <mergeCell ref="C42:C43"/>
    <mergeCell ref="E42:J42"/>
    <mergeCell ref="N42:V42"/>
    <mergeCell ref="E43:J43"/>
    <mergeCell ref="N43:V43"/>
    <mergeCell ref="C38:C40"/>
    <mergeCell ref="E38:J38"/>
    <mergeCell ref="N38:V38"/>
    <mergeCell ref="E39:J39"/>
    <mergeCell ref="B38:B40"/>
    <mergeCell ref="N19:V19"/>
    <mergeCell ref="E20:J20"/>
    <mergeCell ref="N20:V20"/>
    <mergeCell ref="E22:J22"/>
    <mergeCell ref="E23:J23"/>
    <mergeCell ref="N22:V22"/>
    <mergeCell ref="N23:V23"/>
    <mergeCell ref="H8:O8"/>
    <mergeCell ref="B49:C49"/>
    <mergeCell ref="E49:V49"/>
    <mergeCell ref="C45:L45"/>
    <mergeCell ref="O45:V45"/>
    <mergeCell ref="E16:J16"/>
    <mergeCell ref="B16:B20"/>
    <mergeCell ref="B22:B25"/>
    <mergeCell ref="C22:C24"/>
    <mergeCell ref="N16:V16"/>
    <mergeCell ref="E17:J17"/>
    <mergeCell ref="N17:V17"/>
    <mergeCell ref="B27:B36"/>
    <mergeCell ref="B47:C47"/>
    <mergeCell ref="E47:V47"/>
    <mergeCell ref="E24:J24"/>
  </mergeCells>
  <conditionalFormatting sqref="L27:L36">
    <cfRule type="cellIs" dxfId="632" priority="97" operator="equal">
      <formula>"M_C"</formula>
    </cfRule>
    <cfRule type="cellIs" dxfId="631" priority="98" operator="equal">
      <formula>"T_B_M"</formula>
    </cfRule>
    <cfRule type="cellIs" dxfId="630" priority="99" operator="equal">
      <formula>"M_S"</formula>
    </cfRule>
    <cfRule type="cellIs" dxfId="629" priority="100" operator="equal">
      <formula>"M_I"</formula>
    </cfRule>
  </conditionalFormatting>
  <conditionalFormatting sqref="G15:H15 G21:H21 G26:H26">
    <cfRule type="cellIs" dxfId="628" priority="71" operator="equal">
      <formula>"AUTO"</formula>
    </cfRule>
    <cfRule type="cellIs" dxfId="627" priority="72" operator="equal">
      <formula>"VISITE"</formula>
    </cfRule>
  </conditionalFormatting>
  <conditionalFormatting sqref="L10:L14">
    <cfRule type="cellIs" dxfId="626" priority="67" operator="equal">
      <formula>"M_C"</formula>
    </cfRule>
    <cfRule type="cellIs" dxfId="625" priority="68" operator="equal">
      <formula>"T_B_M"</formula>
    </cfRule>
    <cfRule type="cellIs" dxfId="624" priority="69" operator="equal">
      <formula>"M_S"</formula>
    </cfRule>
    <cfRule type="cellIs" dxfId="623" priority="70" operator="equal">
      <formula>"M_I"</formula>
    </cfRule>
  </conditionalFormatting>
  <conditionalFormatting sqref="L16:L20">
    <cfRule type="cellIs" dxfId="622" priority="63" operator="equal">
      <formula>"M_C"</formula>
    </cfRule>
    <cfRule type="cellIs" dxfId="621" priority="64" operator="equal">
      <formula>"T_B_M"</formula>
    </cfRule>
    <cfRule type="cellIs" dxfId="620" priority="65" operator="equal">
      <formula>"M_S"</formula>
    </cfRule>
    <cfRule type="cellIs" dxfId="619" priority="66" operator="equal">
      <formula>"M_I"</formula>
    </cfRule>
  </conditionalFormatting>
  <conditionalFormatting sqref="L22:L25">
    <cfRule type="cellIs" dxfId="618" priority="59" operator="equal">
      <formula>"M_C"</formula>
    </cfRule>
    <cfRule type="cellIs" dxfId="617" priority="60" operator="equal">
      <formula>"T_B_M"</formula>
    </cfRule>
    <cfRule type="cellIs" dxfId="616" priority="61" operator="equal">
      <formula>"M_S"</formula>
    </cfRule>
    <cfRule type="cellIs" dxfId="615" priority="62" operator="equal">
      <formula>"M_I"</formula>
    </cfRule>
  </conditionalFormatting>
  <conditionalFormatting sqref="L32:L36">
    <cfRule type="cellIs" dxfId="614" priority="55" operator="equal">
      <formula>"M_C"</formula>
    </cfRule>
    <cfRule type="cellIs" dxfId="613" priority="56" operator="equal">
      <formula>"T_B_M"</formula>
    </cfRule>
    <cfRule type="cellIs" dxfId="612" priority="57" operator="equal">
      <formula>"M_S"</formula>
    </cfRule>
    <cfRule type="cellIs" dxfId="611" priority="58" operator="equal">
      <formula>"M_I"</formula>
    </cfRule>
  </conditionalFormatting>
  <conditionalFormatting sqref="L38:L40">
    <cfRule type="cellIs" dxfId="610" priority="51" operator="equal">
      <formula>"M_C"</formula>
    </cfRule>
    <cfRule type="cellIs" dxfId="609" priority="52" operator="equal">
      <formula>"T_B_M"</formula>
    </cfRule>
    <cfRule type="cellIs" dxfId="608" priority="53" operator="equal">
      <formula>"M_S"</formula>
    </cfRule>
    <cfRule type="cellIs" dxfId="607" priority="54" operator="equal">
      <formula>"M_I"</formula>
    </cfRule>
  </conditionalFormatting>
  <conditionalFormatting sqref="L42:L43">
    <cfRule type="cellIs" dxfId="606" priority="47" operator="equal">
      <formula>"M_C"</formula>
    </cfRule>
    <cfRule type="cellIs" dxfId="605" priority="48" operator="equal">
      <formula>"TBM"</formula>
    </cfRule>
    <cfRule type="cellIs" dxfId="604" priority="49" operator="equal">
      <formula>"M_S"</formula>
    </cfRule>
    <cfRule type="cellIs" dxfId="603" priority="50" operator="equal">
      <formula>"M_I"</formula>
    </cfRule>
  </conditionalFormatting>
  <conditionalFormatting sqref="N3:P3">
    <cfRule type="cellIs" dxfId="602" priority="45" operator="equal">
      <formula>"AUTO_POS"</formula>
    </cfRule>
    <cfRule type="cellIs" dxfId="601" priority="46" operator="equal">
      <formula>"VISITE"</formula>
    </cfRule>
  </conditionalFormatting>
  <conditionalFormatting sqref="C45">
    <cfRule type="cellIs" dxfId="600" priority="42" operator="equal">
      <formula>"C3"</formula>
    </cfRule>
    <cfRule type="cellIs" dxfId="599" priority="43" operator="equal">
      <formula>"C2"</formula>
    </cfRule>
    <cfRule type="cellIs" dxfId="598" priority="44" operator="equal">
      <formula>"C1"</formula>
    </cfRule>
  </conditionalFormatting>
  <conditionalFormatting sqref="L10:L43">
    <cfRule type="cellIs" dxfId="597" priority="41" operator="equal">
      <formula>"TBM"</formula>
    </cfRule>
  </conditionalFormatting>
  <conditionalFormatting sqref="L16:L20">
    <cfRule type="cellIs" dxfId="596" priority="37" operator="equal">
      <formula>"M_C"</formula>
    </cfRule>
    <cfRule type="cellIs" dxfId="595" priority="38" operator="equal">
      <formula>"T_B_M"</formula>
    </cfRule>
    <cfRule type="cellIs" dxfId="594" priority="39" operator="equal">
      <formula>"M_S"</formula>
    </cfRule>
    <cfRule type="cellIs" dxfId="593" priority="40" operator="equal">
      <formula>"M_I"</formula>
    </cfRule>
  </conditionalFormatting>
  <conditionalFormatting sqref="L22:L25">
    <cfRule type="cellIs" dxfId="592" priority="33" operator="equal">
      <formula>"M_C"</formula>
    </cfRule>
    <cfRule type="cellIs" dxfId="591" priority="34" operator="equal">
      <formula>"T_B_M"</formula>
    </cfRule>
    <cfRule type="cellIs" dxfId="590" priority="35" operator="equal">
      <formula>"M_S"</formula>
    </cfRule>
    <cfRule type="cellIs" dxfId="589" priority="36" operator="equal">
      <formula>"M_I"</formula>
    </cfRule>
  </conditionalFormatting>
  <conditionalFormatting sqref="L27:L36">
    <cfRule type="cellIs" dxfId="588" priority="29" operator="equal">
      <formula>"M_C"</formula>
    </cfRule>
    <cfRule type="cellIs" dxfId="587" priority="30" operator="equal">
      <formula>"T_B_M"</formula>
    </cfRule>
    <cfRule type="cellIs" dxfId="586" priority="31" operator="equal">
      <formula>"M_S"</formula>
    </cfRule>
    <cfRule type="cellIs" dxfId="585" priority="32" operator="equal">
      <formula>"M_I"</formula>
    </cfRule>
  </conditionalFormatting>
  <conditionalFormatting sqref="L32:L35">
    <cfRule type="cellIs" dxfId="584" priority="25" operator="equal">
      <formula>"M_C"</formula>
    </cfRule>
    <cfRule type="cellIs" dxfId="583" priority="26" operator="equal">
      <formula>"T_B_M"</formula>
    </cfRule>
    <cfRule type="cellIs" dxfId="582" priority="27" operator="equal">
      <formula>"M_S"</formula>
    </cfRule>
    <cfRule type="cellIs" dxfId="581" priority="28" operator="equal">
      <formula>"M_I"</formula>
    </cfRule>
  </conditionalFormatting>
  <conditionalFormatting sqref="L38:L40">
    <cfRule type="cellIs" dxfId="580" priority="21" operator="equal">
      <formula>"M_C"</formula>
    </cfRule>
    <cfRule type="cellIs" dxfId="579" priority="22" operator="equal">
      <formula>"T_B_M"</formula>
    </cfRule>
    <cfRule type="cellIs" dxfId="578" priority="23" operator="equal">
      <formula>"M_S"</formula>
    </cfRule>
    <cfRule type="cellIs" dxfId="577" priority="24" operator="equal">
      <formula>"M_I"</formula>
    </cfRule>
  </conditionalFormatting>
  <conditionalFormatting sqref="L38:L40">
    <cfRule type="cellIs" dxfId="576" priority="17" operator="equal">
      <formula>"M_C"</formula>
    </cfRule>
    <cfRule type="cellIs" dxfId="575" priority="18" operator="equal">
      <formula>"T_B_M"</formula>
    </cfRule>
    <cfRule type="cellIs" dxfId="574" priority="19" operator="equal">
      <formula>"M_S"</formula>
    </cfRule>
    <cfRule type="cellIs" dxfId="573" priority="20" operator="equal">
      <formula>"M_I"</formula>
    </cfRule>
  </conditionalFormatting>
  <conditionalFormatting sqref="L31:L34">
    <cfRule type="cellIs" dxfId="572" priority="13" operator="equal">
      <formula>"M_C"</formula>
    </cfRule>
    <cfRule type="cellIs" dxfId="571" priority="14" operator="equal">
      <formula>"T_B_M"</formula>
    </cfRule>
    <cfRule type="cellIs" dxfId="570" priority="15" operator="equal">
      <formula>"M_S"</formula>
    </cfRule>
    <cfRule type="cellIs" dxfId="569" priority="16" operator="equal">
      <formula>"M_I"</formula>
    </cfRule>
  </conditionalFormatting>
  <conditionalFormatting sqref="L35:L36">
    <cfRule type="cellIs" dxfId="568" priority="9" operator="equal">
      <formula>"M_C"</formula>
    </cfRule>
    <cfRule type="cellIs" dxfId="567" priority="10" operator="equal">
      <formula>"T_B_M"</formula>
    </cfRule>
    <cfRule type="cellIs" dxfId="566" priority="11" operator="equal">
      <formula>"M_S"</formula>
    </cfRule>
    <cfRule type="cellIs" dxfId="565" priority="12" operator="equal">
      <formula>"M_I"</formula>
    </cfRule>
  </conditionalFormatting>
  <conditionalFormatting sqref="L36">
    <cfRule type="cellIs" dxfId="564" priority="5" operator="equal">
      <formula>"M_C"</formula>
    </cfRule>
    <cfRule type="cellIs" dxfId="563" priority="6" operator="equal">
      <formula>"T_B_M"</formula>
    </cfRule>
    <cfRule type="cellIs" dxfId="562" priority="7" operator="equal">
      <formula>"M_S"</formula>
    </cfRule>
    <cfRule type="cellIs" dxfId="561" priority="8" operator="equal">
      <formula>"M_I"</formula>
    </cfRule>
  </conditionalFormatting>
  <conditionalFormatting sqref="L35:L36">
    <cfRule type="cellIs" dxfId="560" priority="1" operator="equal">
      <formula>"M_C"</formula>
    </cfRule>
    <cfRule type="cellIs" dxfId="559" priority="2" operator="equal">
      <formula>"T_B_M"</formula>
    </cfRule>
    <cfRule type="cellIs" dxfId="558" priority="3" operator="equal">
      <formula>"M_S"</formula>
    </cfRule>
    <cfRule type="cellIs" dxfId="557" priority="4" operator="equal">
      <formula>"M_I"</formula>
    </cfRule>
  </conditionalFormatting>
  <dataValidations count="1">
    <dataValidation type="list" allowBlank="1" showInputMessage="1" showErrorMessage="1" sqref="L22:L25 L27:L36 L42:L43 L16:L20 L38:L40 L10:L14" xr:uid="{00000000-0002-0000-0300-000000000000}">
      <formula1>L_NIVEAUX</formula1>
    </dataValidation>
  </dataValidations>
  <hyperlinks>
    <hyperlink ref="B8:E8" location="DESCRIPTEURS!A1" display="ACCES AUX DESCRIPTEURS"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9"/>
  <dimension ref="A1:AE51"/>
  <sheetViews>
    <sheetView topLeftCell="B1" zoomScale="80" zoomScaleNormal="80" workbookViewId="0">
      <pane ySplit="9" topLeftCell="A10" activePane="bottomLeft" state="frozen"/>
      <selection activeCell="N27" sqref="N27:V27"/>
      <selection pane="bottomLeft" activeCell="L10" sqref="L10"/>
    </sheetView>
  </sheetViews>
  <sheetFormatPr baseColWidth="10" defaultColWidth="11.42578125" defaultRowHeight="15"/>
  <cols>
    <col min="1" max="1" width="4.140625" style="92" customWidth="1"/>
    <col min="2" max="2" width="7.85546875" style="92" customWidth="1"/>
    <col min="3" max="3" width="15.7109375" style="92" customWidth="1"/>
    <col min="4" max="4" width="1.7109375" style="92" customWidth="1"/>
    <col min="5" max="5" width="15.7109375" style="92" customWidth="1"/>
    <col min="6" max="6" width="1.140625" style="92" customWidth="1"/>
    <col min="7" max="8" width="11.42578125" style="92"/>
    <col min="9" max="9" width="1.140625" style="92" customWidth="1"/>
    <col min="10" max="10" width="11.42578125" style="92"/>
    <col min="11" max="11" width="1.28515625" style="92" customWidth="1"/>
    <col min="12" max="12" width="11.42578125" style="92"/>
    <col min="13" max="13" width="1" style="92" customWidth="1"/>
    <col min="14" max="16" width="11.42578125" style="92"/>
    <col min="17" max="17" width="1.140625" style="92" customWidth="1"/>
    <col min="18" max="22" width="11.42578125" style="92"/>
    <col min="23" max="16384" width="11.42578125" style="12"/>
  </cols>
  <sheetData>
    <row r="1" spans="1:22" ht="15.75" thickBot="1"/>
    <row r="2" spans="1:22" s="84" customFormat="1" ht="5.0999999999999996" customHeight="1">
      <c r="A2" s="93"/>
      <c r="B2" s="94"/>
      <c r="C2" s="95"/>
      <c r="D2" s="95"/>
      <c r="E2" s="95"/>
      <c r="F2" s="95"/>
      <c r="G2" s="95"/>
      <c r="H2" s="95"/>
      <c r="I2" s="95"/>
      <c r="J2" s="95"/>
      <c r="K2" s="95"/>
      <c r="L2" s="95"/>
      <c r="M2" s="95"/>
      <c r="N2" s="95"/>
      <c r="O2" s="95"/>
      <c r="P2" s="95"/>
      <c r="Q2" s="95"/>
      <c r="R2" s="95"/>
      <c r="S2" s="95"/>
      <c r="T2" s="95"/>
      <c r="U2" s="95"/>
      <c r="V2" s="96"/>
    </row>
    <row r="3" spans="1:22" s="84" customFormat="1" ht="20.100000000000001" customHeight="1">
      <c r="A3" s="93"/>
      <c r="B3" s="97"/>
      <c r="C3" s="471" t="s">
        <v>479</v>
      </c>
      <c r="D3" s="471"/>
      <c r="E3" s="471"/>
      <c r="F3" s="471"/>
      <c r="G3" s="471"/>
      <c r="H3" s="471"/>
      <c r="I3" s="98"/>
      <c r="J3" s="472" t="str">
        <f>IF(INFORMATIONS!C40&lt;&gt;"",INFORMATIONS!C40,"")</f>
        <v/>
      </c>
      <c r="K3" s="466"/>
      <c r="L3" s="466"/>
      <c r="M3" s="98"/>
      <c r="N3" s="466" t="str">
        <f>IF(INFORMATIONS!B44="VISITE","VISITE",IF(INFORMATIONS!B45="AUTO_POS","AUTO_POS",""))</f>
        <v/>
      </c>
      <c r="O3" s="466"/>
      <c r="P3" s="466"/>
      <c r="Q3" s="98"/>
      <c r="R3" s="466" t="str">
        <f>IF(INFORMATIONS!C39&lt;&gt;"",INFORMATIONS!C39,"")</f>
        <v/>
      </c>
      <c r="S3" s="466"/>
      <c r="T3" s="466"/>
      <c r="U3" s="466"/>
      <c r="V3" s="99"/>
    </row>
    <row r="4" spans="1:22" s="84" customFormat="1" ht="5.0999999999999996" customHeight="1">
      <c r="A4" s="93"/>
      <c r="B4" s="100"/>
      <c r="C4" s="101"/>
      <c r="D4" s="101"/>
      <c r="E4" s="101"/>
      <c r="F4" s="101"/>
      <c r="G4" s="101"/>
      <c r="H4" s="101"/>
      <c r="I4" s="101"/>
      <c r="J4" s="101"/>
      <c r="K4" s="101"/>
      <c r="L4" s="101"/>
      <c r="M4" s="101"/>
      <c r="N4" s="101"/>
      <c r="O4" s="101"/>
      <c r="P4" s="101"/>
      <c r="Q4" s="101"/>
      <c r="R4" s="101"/>
      <c r="S4" s="101"/>
      <c r="T4" s="101"/>
      <c r="U4" s="101"/>
      <c r="V4" s="102"/>
    </row>
    <row r="5" spans="1:22" s="87" customFormat="1" ht="21" customHeight="1">
      <c r="A5" s="103"/>
      <c r="B5" s="104"/>
      <c r="C5" s="467" t="str">
        <f>IF(INFORMATIONS!C44&lt;&gt;"",INFORMATIONS!C44,"")</f>
        <v/>
      </c>
      <c r="D5" s="467"/>
      <c r="E5" s="467"/>
      <c r="F5" s="105"/>
      <c r="G5" s="467" t="str">
        <f>IF(INFORMATIONS!D44&lt;&gt;"",INFORMATIONS!D44,"")</f>
        <v/>
      </c>
      <c r="H5" s="467"/>
      <c r="I5" s="467"/>
      <c r="J5" s="467"/>
      <c r="K5" s="105"/>
      <c r="L5" s="467" t="str">
        <f>IF(INFORMATIONS!C41&lt;&gt;"",INFORMATIONS!C41,"")</f>
        <v/>
      </c>
      <c r="M5" s="467"/>
      <c r="N5" s="467"/>
      <c r="O5" s="467"/>
      <c r="P5" s="467"/>
      <c r="Q5" s="105"/>
      <c r="R5" s="467" t="str">
        <f>IF(INFORMATIONS!C42&lt;&gt;"",INFORMATIONS!C42,"")</f>
        <v/>
      </c>
      <c r="S5" s="467"/>
      <c r="T5" s="467"/>
      <c r="U5" s="467"/>
      <c r="V5" s="106"/>
    </row>
    <row r="6" spans="1:22" s="84" customFormat="1" ht="5.0999999999999996" customHeight="1" thickBot="1">
      <c r="A6" s="93"/>
      <c r="B6" s="107"/>
      <c r="C6" s="108"/>
      <c r="D6" s="108"/>
      <c r="E6" s="108"/>
      <c r="F6" s="108"/>
      <c r="G6" s="108"/>
      <c r="H6" s="108"/>
      <c r="I6" s="108"/>
      <c r="J6" s="108"/>
      <c r="K6" s="108"/>
      <c r="L6" s="108"/>
      <c r="M6" s="108"/>
      <c r="N6" s="108"/>
      <c r="O6" s="108"/>
      <c r="P6" s="108"/>
      <c r="Q6" s="108"/>
      <c r="R6" s="108"/>
      <c r="S6" s="108"/>
      <c r="T6" s="108"/>
      <c r="U6" s="108"/>
      <c r="V6" s="109"/>
    </row>
    <row r="7" spans="1:22" ht="15" customHeight="1" thickBot="1"/>
    <row r="8" spans="1:22" s="52" customFormat="1" ht="30" customHeight="1" thickBot="1">
      <c r="A8" s="110"/>
      <c r="B8" s="473" t="s">
        <v>548</v>
      </c>
      <c r="C8" s="474"/>
      <c r="D8" s="474"/>
      <c r="E8" s="475"/>
      <c r="F8" s="112"/>
      <c r="G8" s="112"/>
      <c r="H8" s="421" t="s">
        <v>605</v>
      </c>
      <c r="I8" s="422"/>
      <c r="J8" s="422"/>
      <c r="K8" s="422"/>
      <c r="L8" s="422"/>
      <c r="M8" s="422"/>
      <c r="N8" s="422"/>
      <c r="O8" s="423"/>
      <c r="P8" s="112"/>
      <c r="Q8" s="112"/>
      <c r="R8" s="112"/>
      <c r="S8" s="112"/>
      <c r="T8" s="112"/>
      <c r="U8" s="112"/>
      <c r="V8" s="110"/>
    </row>
    <row r="9" spans="1:22" ht="15" customHeight="1" thickBot="1"/>
    <row r="10" spans="1:22" s="54" customFormat="1" ht="50.1" customHeight="1" thickBot="1">
      <c r="A10" s="113"/>
      <c r="B10" s="438" t="s">
        <v>445</v>
      </c>
      <c r="C10" s="114" t="s">
        <v>78</v>
      </c>
      <c r="D10" s="113"/>
      <c r="E10" s="435" t="s">
        <v>4</v>
      </c>
      <c r="F10" s="436"/>
      <c r="G10" s="436"/>
      <c r="H10" s="436"/>
      <c r="I10" s="436"/>
      <c r="J10" s="437"/>
      <c r="K10" s="113"/>
      <c r="L10" s="85"/>
      <c r="M10" s="113"/>
      <c r="N10" s="444"/>
      <c r="O10" s="445"/>
      <c r="P10" s="445"/>
      <c r="Q10" s="445"/>
      <c r="R10" s="445"/>
      <c r="S10" s="445"/>
      <c r="T10" s="445"/>
      <c r="U10" s="445"/>
      <c r="V10" s="446"/>
    </row>
    <row r="11" spans="1:22" s="54" customFormat="1" ht="50.1" customHeight="1" thickBot="1">
      <c r="A11" s="113"/>
      <c r="B11" s="439"/>
      <c r="C11" s="114" t="s">
        <v>86</v>
      </c>
      <c r="D11" s="113"/>
      <c r="E11" s="476" t="s">
        <v>10</v>
      </c>
      <c r="F11" s="477"/>
      <c r="G11" s="477"/>
      <c r="H11" s="477"/>
      <c r="I11" s="477"/>
      <c r="J11" s="478"/>
      <c r="K11" s="113"/>
      <c r="L11" s="85"/>
      <c r="M11" s="113"/>
      <c r="N11" s="444"/>
      <c r="O11" s="445"/>
      <c r="P11" s="445"/>
      <c r="Q11" s="445"/>
      <c r="R11" s="445"/>
      <c r="S11" s="445"/>
      <c r="T11" s="445"/>
      <c r="U11" s="445"/>
      <c r="V11" s="446"/>
    </row>
    <row r="12" spans="1:22" s="54" customFormat="1" ht="50.1" customHeight="1" thickBot="1">
      <c r="A12" s="113"/>
      <c r="B12" s="439"/>
      <c r="C12" s="441" t="s">
        <v>92</v>
      </c>
      <c r="D12" s="113"/>
      <c r="E12" s="460" t="s">
        <v>15</v>
      </c>
      <c r="F12" s="461"/>
      <c r="G12" s="461"/>
      <c r="H12" s="461"/>
      <c r="I12" s="461"/>
      <c r="J12" s="462"/>
      <c r="K12" s="113"/>
      <c r="L12" s="85"/>
      <c r="M12" s="113"/>
      <c r="N12" s="444"/>
      <c r="O12" s="445"/>
      <c r="P12" s="445"/>
      <c r="Q12" s="445"/>
      <c r="R12" s="445"/>
      <c r="S12" s="445"/>
      <c r="T12" s="445"/>
      <c r="U12" s="445"/>
      <c r="V12" s="446"/>
    </row>
    <row r="13" spans="1:22" s="54" customFormat="1" ht="50.1" customHeight="1" thickBot="1">
      <c r="A13" s="113"/>
      <c r="B13" s="439"/>
      <c r="C13" s="442"/>
      <c r="D13" s="113"/>
      <c r="E13" s="457" t="s">
        <v>16</v>
      </c>
      <c r="F13" s="458"/>
      <c r="G13" s="458"/>
      <c r="H13" s="458"/>
      <c r="I13" s="458"/>
      <c r="J13" s="459"/>
      <c r="K13" s="113"/>
      <c r="L13" s="85"/>
      <c r="M13" s="113"/>
      <c r="N13" s="444"/>
      <c r="O13" s="445"/>
      <c r="P13" s="445"/>
      <c r="Q13" s="445"/>
      <c r="R13" s="445"/>
      <c r="S13" s="445"/>
      <c r="T13" s="445"/>
      <c r="U13" s="445"/>
      <c r="V13" s="446"/>
    </row>
    <row r="14" spans="1:22" s="54" customFormat="1" ht="50.1" customHeight="1" thickBot="1">
      <c r="A14" s="113"/>
      <c r="B14" s="440"/>
      <c r="C14" s="443"/>
      <c r="D14" s="113"/>
      <c r="E14" s="460" t="s">
        <v>17</v>
      </c>
      <c r="F14" s="461"/>
      <c r="G14" s="461"/>
      <c r="H14" s="461"/>
      <c r="I14" s="461"/>
      <c r="J14" s="462"/>
      <c r="K14" s="113"/>
      <c r="L14" s="85"/>
      <c r="M14" s="113"/>
      <c r="N14" s="444"/>
      <c r="O14" s="445"/>
      <c r="P14" s="445"/>
      <c r="Q14" s="445"/>
      <c r="R14" s="445"/>
      <c r="S14" s="445"/>
      <c r="T14" s="445"/>
      <c r="U14" s="445"/>
      <c r="V14" s="446"/>
    </row>
    <row r="15" spans="1:22" s="53" customFormat="1" ht="15" customHeight="1" thickBot="1">
      <c r="A15" s="115"/>
      <c r="B15" s="115"/>
      <c r="C15" s="116"/>
      <c r="D15" s="116"/>
      <c r="E15" s="116"/>
      <c r="F15" s="116"/>
      <c r="G15" s="117"/>
      <c r="H15" s="117"/>
      <c r="I15" s="117"/>
      <c r="J15" s="118"/>
      <c r="K15" s="118"/>
      <c r="L15" s="118"/>
      <c r="M15" s="115"/>
      <c r="N15" s="116"/>
      <c r="O15" s="116"/>
      <c r="P15" s="116"/>
      <c r="Q15" s="116"/>
      <c r="R15" s="116"/>
      <c r="S15" s="116"/>
      <c r="T15" s="116"/>
      <c r="U15" s="115"/>
      <c r="V15" s="115"/>
    </row>
    <row r="16" spans="1:22" s="54" customFormat="1" ht="50.1" customHeight="1" thickBot="1">
      <c r="A16" s="113"/>
      <c r="B16" s="438" t="s">
        <v>446</v>
      </c>
      <c r="C16" s="114" t="s">
        <v>102</v>
      </c>
      <c r="D16" s="113"/>
      <c r="E16" s="435" t="s">
        <v>22</v>
      </c>
      <c r="F16" s="436"/>
      <c r="G16" s="436"/>
      <c r="H16" s="436"/>
      <c r="I16" s="436"/>
      <c r="J16" s="437"/>
      <c r="K16" s="113"/>
      <c r="L16" s="85"/>
      <c r="M16" s="113"/>
      <c r="N16" s="444"/>
      <c r="O16" s="445"/>
      <c r="P16" s="445"/>
      <c r="Q16" s="445"/>
      <c r="R16" s="445"/>
      <c r="S16" s="445"/>
      <c r="T16" s="445"/>
      <c r="U16" s="445"/>
      <c r="V16" s="446"/>
    </row>
    <row r="17" spans="1:22" s="54" customFormat="1" ht="50.1" customHeight="1" thickBot="1">
      <c r="A17" s="113"/>
      <c r="B17" s="439"/>
      <c r="C17" s="114" t="s">
        <v>108</v>
      </c>
      <c r="D17" s="113"/>
      <c r="E17" s="447" t="s">
        <v>25</v>
      </c>
      <c r="F17" s="448"/>
      <c r="G17" s="448"/>
      <c r="H17" s="448"/>
      <c r="I17" s="448"/>
      <c r="J17" s="449"/>
      <c r="K17" s="113"/>
      <c r="L17" s="85"/>
      <c r="M17" s="113"/>
      <c r="N17" s="444"/>
      <c r="O17" s="445"/>
      <c r="P17" s="445"/>
      <c r="Q17" s="445"/>
      <c r="R17" s="445"/>
      <c r="S17" s="445"/>
      <c r="T17" s="445"/>
      <c r="U17" s="445"/>
      <c r="V17" s="446"/>
    </row>
    <row r="18" spans="1:22" s="54" customFormat="1" ht="50.1" customHeight="1" thickBot="1">
      <c r="A18" s="113"/>
      <c r="B18" s="439"/>
      <c r="C18" s="114" t="s">
        <v>114</v>
      </c>
      <c r="D18" s="113"/>
      <c r="E18" s="447" t="s">
        <v>29</v>
      </c>
      <c r="F18" s="448"/>
      <c r="G18" s="448"/>
      <c r="H18" s="448"/>
      <c r="I18" s="448"/>
      <c r="J18" s="449"/>
      <c r="K18" s="113"/>
      <c r="L18" s="85"/>
      <c r="M18" s="113"/>
      <c r="N18" s="444"/>
      <c r="O18" s="445"/>
      <c r="P18" s="445"/>
      <c r="Q18" s="445"/>
      <c r="R18" s="445"/>
      <c r="S18" s="445"/>
      <c r="T18" s="445"/>
      <c r="U18" s="445"/>
      <c r="V18" s="446"/>
    </row>
    <row r="19" spans="1:22" s="54" customFormat="1" ht="50.1" customHeight="1" thickBot="1">
      <c r="A19" s="113"/>
      <c r="B19" s="439"/>
      <c r="C19" s="114" t="s">
        <v>120</v>
      </c>
      <c r="D19" s="113"/>
      <c r="E19" s="447" t="s">
        <v>33</v>
      </c>
      <c r="F19" s="448"/>
      <c r="G19" s="448"/>
      <c r="H19" s="448"/>
      <c r="I19" s="448"/>
      <c r="J19" s="449"/>
      <c r="K19" s="113"/>
      <c r="L19" s="85"/>
      <c r="M19" s="113"/>
      <c r="N19" s="444"/>
      <c r="O19" s="445"/>
      <c r="P19" s="445"/>
      <c r="Q19" s="445"/>
      <c r="R19" s="445"/>
      <c r="S19" s="445"/>
      <c r="T19" s="445"/>
      <c r="U19" s="445"/>
      <c r="V19" s="446"/>
    </row>
    <row r="20" spans="1:22" s="54" customFormat="1" ht="50.1" customHeight="1" thickBot="1">
      <c r="A20" s="113"/>
      <c r="B20" s="440"/>
      <c r="C20" s="114" t="s">
        <v>128</v>
      </c>
      <c r="D20" s="113"/>
      <c r="E20" s="447" t="s">
        <v>37</v>
      </c>
      <c r="F20" s="448"/>
      <c r="G20" s="448"/>
      <c r="H20" s="448"/>
      <c r="I20" s="448"/>
      <c r="J20" s="449"/>
      <c r="K20" s="113"/>
      <c r="L20" s="85"/>
      <c r="M20" s="113"/>
      <c r="N20" s="444"/>
      <c r="O20" s="445"/>
      <c r="P20" s="445"/>
      <c r="Q20" s="445"/>
      <c r="R20" s="445"/>
      <c r="S20" s="445"/>
      <c r="T20" s="445"/>
      <c r="U20" s="445"/>
      <c r="V20" s="446"/>
    </row>
    <row r="21" spans="1:22" s="53" customFormat="1" ht="15" customHeight="1" thickBot="1">
      <c r="A21" s="115"/>
      <c r="B21" s="115"/>
      <c r="C21" s="116"/>
      <c r="D21" s="116"/>
      <c r="E21" s="116"/>
      <c r="F21" s="116"/>
      <c r="G21" s="117"/>
      <c r="H21" s="117"/>
      <c r="I21" s="117"/>
      <c r="J21" s="118"/>
      <c r="K21" s="118"/>
      <c r="L21" s="118"/>
      <c r="M21" s="115"/>
      <c r="N21" s="116"/>
      <c r="O21" s="116"/>
      <c r="P21" s="116"/>
      <c r="Q21" s="116"/>
      <c r="R21" s="116"/>
      <c r="S21" s="116"/>
      <c r="T21" s="116"/>
      <c r="U21" s="115"/>
      <c r="V21" s="115"/>
    </row>
    <row r="22" spans="1:22" s="54" customFormat="1" ht="50.1" customHeight="1" thickBot="1">
      <c r="A22" s="113"/>
      <c r="B22" s="438" t="s">
        <v>447</v>
      </c>
      <c r="C22" s="441" t="s">
        <v>136</v>
      </c>
      <c r="D22" s="113"/>
      <c r="E22" s="457" t="s">
        <v>40</v>
      </c>
      <c r="F22" s="458"/>
      <c r="G22" s="458"/>
      <c r="H22" s="458"/>
      <c r="I22" s="458"/>
      <c r="J22" s="459"/>
      <c r="K22" s="113"/>
      <c r="L22" s="86"/>
      <c r="M22" s="113"/>
      <c r="N22" s="444"/>
      <c r="O22" s="445"/>
      <c r="P22" s="445"/>
      <c r="Q22" s="445"/>
      <c r="R22" s="445"/>
      <c r="S22" s="445"/>
      <c r="T22" s="445"/>
      <c r="U22" s="445"/>
      <c r="V22" s="446"/>
    </row>
    <row r="23" spans="1:22" s="54" customFormat="1" ht="50.1" customHeight="1" thickBot="1">
      <c r="A23" s="113"/>
      <c r="B23" s="439"/>
      <c r="C23" s="442"/>
      <c r="D23" s="113"/>
      <c r="E23" s="460" t="s">
        <v>41</v>
      </c>
      <c r="F23" s="461"/>
      <c r="G23" s="461"/>
      <c r="H23" s="461"/>
      <c r="I23" s="461"/>
      <c r="J23" s="462"/>
      <c r="K23" s="113"/>
      <c r="L23" s="86"/>
      <c r="M23" s="113"/>
      <c r="N23" s="444"/>
      <c r="O23" s="445"/>
      <c r="P23" s="445"/>
      <c r="Q23" s="445"/>
      <c r="R23" s="445"/>
      <c r="S23" s="445"/>
      <c r="T23" s="445"/>
      <c r="U23" s="445"/>
      <c r="V23" s="446"/>
    </row>
    <row r="24" spans="1:22" s="54" customFormat="1" ht="50.1" customHeight="1" thickBot="1">
      <c r="A24" s="113"/>
      <c r="B24" s="439"/>
      <c r="C24" s="443"/>
      <c r="D24" s="113"/>
      <c r="E24" s="457" t="s">
        <v>42</v>
      </c>
      <c r="F24" s="458"/>
      <c r="G24" s="458"/>
      <c r="H24" s="458"/>
      <c r="I24" s="458"/>
      <c r="J24" s="459"/>
      <c r="K24" s="113"/>
      <c r="L24" s="86"/>
      <c r="M24" s="113"/>
      <c r="N24" s="444"/>
      <c r="O24" s="445"/>
      <c r="P24" s="445"/>
      <c r="Q24" s="445"/>
      <c r="R24" s="445"/>
      <c r="S24" s="445"/>
      <c r="T24" s="445"/>
      <c r="U24" s="445"/>
      <c r="V24" s="446"/>
    </row>
    <row r="25" spans="1:22" s="54" customFormat="1" ht="50.1" customHeight="1" thickBot="1">
      <c r="A25" s="113"/>
      <c r="B25" s="440"/>
      <c r="C25" s="114" t="s">
        <v>146</v>
      </c>
      <c r="D25" s="113"/>
      <c r="E25" s="460" t="s">
        <v>615</v>
      </c>
      <c r="F25" s="461"/>
      <c r="G25" s="461"/>
      <c r="H25" s="461"/>
      <c r="I25" s="461"/>
      <c r="J25" s="462"/>
      <c r="K25" s="113"/>
      <c r="L25" s="86"/>
      <c r="M25" s="113"/>
      <c r="N25" s="444"/>
      <c r="O25" s="445"/>
      <c r="P25" s="445"/>
      <c r="Q25" s="445"/>
      <c r="R25" s="445"/>
      <c r="S25" s="445"/>
      <c r="T25" s="445"/>
      <c r="U25" s="445"/>
      <c r="V25" s="446"/>
    </row>
    <row r="26" spans="1:22" s="53" customFormat="1" ht="15" customHeight="1" thickBot="1">
      <c r="A26" s="115"/>
      <c r="B26" s="115"/>
      <c r="C26" s="116"/>
      <c r="D26" s="116"/>
      <c r="E26" s="116"/>
      <c r="F26" s="116"/>
      <c r="G26" s="117"/>
      <c r="H26" s="117"/>
      <c r="I26" s="117"/>
      <c r="J26" s="118"/>
      <c r="K26" s="118"/>
      <c r="L26" s="118"/>
      <c r="M26" s="115"/>
      <c r="N26" s="116"/>
      <c r="O26" s="116"/>
      <c r="P26" s="116"/>
      <c r="Q26" s="116"/>
      <c r="R26" s="116"/>
      <c r="S26" s="116"/>
      <c r="T26" s="116"/>
      <c r="U26" s="115"/>
      <c r="V26" s="115"/>
    </row>
    <row r="27" spans="1:22" s="54" customFormat="1" ht="50.1" customHeight="1" thickBot="1">
      <c r="A27" s="113"/>
      <c r="B27" s="438" t="s">
        <v>448</v>
      </c>
      <c r="C27" s="114" t="s">
        <v>158</v>
      </c>
      <c r="D27" s="113"/>
      <c r="E27" s="457" t="s">
        <v>47</v>
      </c>
      <c r="F27" s="458"/>
      <c r="G27" s="458"/>
      <c r="H27" s="458"/>
      <c r="I27" s="458"/>
      <c r="J27" s="459"/>
      <c r="K27" s="113"/>
      <c r="L27" s="85"/>
      <c r="M27" s="113"/>
      <c r="N27" s="444"/>
      <c r="O27" s="445"/>
      <c r="P27" s="445"/>
      <c r="Q27" s="445"/>
      <c r="R27" s="445"/>
      <c r="S27" s="445"/>
      <c r="T27" s="445"/>
      <c r="U27" s="445"/>
      <c r="V27" s="446"/>
    </row>
    <row r="28" spans="1:22" s="54" customFormat="1" ht="50.1" customHeight="1" thickBot="1">
      <c r="A28" s="113"/>
      <c r="B28" s="450"/>
      <c r="C28" s="441" t="s">
        <v>182</v>
      </c>
      <c r="D28" s="113"/>
      <c r="E28" s="457" t="s">
        <v>50</v>
      </c>
      <c r="F28" s="458"/>
      <c r="G28" s="458"/>
      <c r="H28" s="458"/>
      <c r="I28" s="458"/>
      <c r="J28" s="459"/>
      <c r="K28" s="113"/>
      <c r="L28" s="85"/>
      <c r="M28" s="113"/>
      <c r="N28" s="444"/>
      <c r="O28" s="445"/>
      <c r="P28" s="445"/>
      <c r="Q28" s="445"/>
      <c r="R28" s="445"/>
      <c r="S28" s="445"/>
      <c r="T28" s="445"/>
      <c r="U28" s="445"/>
      <c r="V28" s="446"/>
    </row>
    <row r="29" spans="1:22" s="54" customFormat="1" ht="50.1" customHeight="1" thickBot="1">
      <c r="A29" s="113"/>
      <c r="B29" s="450"/>
      <c r="C29" s="442"/>
      <c r="D29" s="113"/>
      <c r="E29" s="468" t="s">
        <v>51</v>
      </c>
      <c r="F29" s="469"/>
      <c r="G29" s="469"/>
      <c r="H29" s="469"/>
      <c r="I29" s="469"/>
      <c r="J29" s="470"/>
      <c r="K29" s="113"/>
      <c r="L29" s="85"/>
      <c r="M29" s="113"/>
      <c r="N29" s="444"/>
      <c r="O29" s="445"/>
      <c r="P29" s="445"/>
      <c r="Q29" s="445"/>
      <c r="R29" s="445"/>
      <c r="S29" s="445"/>
      <c r="T29" s="445"/>
      <c r="U29" s="445"/>
      <c r="V29" s="446"/>
    </row>
    <row r="30" spans="1:22" s="54" customFormat="1" ht="50.1" customHeight="1" thickBot="1">
      <c r="A30" s="113"/>
      <c r="B30" s="450"/>
      <c r="C30" s="442"/>
      <c r="D30" s="113"/>
      <c r="E30" s="460" t="s">
        <v>52</v>
      </c>
      <c r="F30" s="461"/>
      <c r="G30" s="461"/>
      <c r="H30" s="461"/>
      <c r="I30" s="461"/>
      <c r="J30" s="462"/>
      <c r="K30" s="113"/>
      <c r="L30" s="85"/>
      <c r="M30" s="113"/>
      <c r="N30" s="444"/>
      <c r="O30" s="445"/>
      <c r="P30" s="445"/>
      <c r="Q30" s="445"/>
      <c r="R30" s="445"/>
      <c r="S30" s="445"/>
      <c r="T30" s="445"/>
      <c r="U30" s="445"/>
      <c r="V30" s="446"/>
    </row>
    <row r="31" spans="1:22" s="54" customFormat="1" ht="50.1" customHeight="1" thickBot="1">
      <c r="A31" s="113"/>
      <c r="B31" s="450"/>
      <c r="C31" s="443"/>
      <c r="D31" s="113"/>
      <c r="E31" s="460" t="s">
        <v>53</v>
      </c>
      <c r="F31" s="461"/>
      <c r="G31" s="461"/>
      <c r="H31" s="461"/>
      <c r="I31" s="461"/>
      <c r="J31" s="462"/>
      <c r="K31" s="113"/>
      <c r="L31" s="85"/>
      <c r="M31" s="113"/>
      <c r="N31" s="444"/>
      <c r="O31" s="445"/>
      <c r="P31" s="445"/>
      <c r="Q31" s="445"/>
      <c r="R31" s="445"/>
      <c r="S31" s="445"/>
      <c r="T31" s="445"/>
      <c r="U31" s="445"/>
      <c r="V31" s="446"/>
    </row>
    <row r="32" spans="1:22" s="54" customFormat="1" ht="50.1" customHeight="1" thickBot="1">
      <c r="A32" s="113"/>
      <c r="B32" s="450"/>
      <c r="C32" s="441" t="s">
        <v>206</v>
      </c>
      <c r="D32" s="113"/>
      <c r="E32" s="460" t="s">
        <v>56</v>
      </c>
      <c r="F32" s="461"/>
      <c r="G32" s="461"/>
      <c r="H32" s="461"/>
      <c r="I32" s="461"/>
      <c r="J32" s="462"/>
      <c r="K32" s="113"/>
      <c r="L32" s="85"/>
      <c r="M32" s="113"/>
      <c r="N32" s="444"/>
      <c r="O32" s="445"/>
      <c r="P32" s="445"/>
      <c r="Q32" s="445"/>
      <c r="R32" s="445"/>
      <c r="S32" s="445"/>
      <c r="T32" s="445"/>
      <c r="U32" s="445"/>
      <c r="V32" s="446"/>
    </row>
    <row r="33" spans="1:31" s="54" customFormat="1" ht="50.1" customHeight="1" thickBot="1">
      <c r="A33" s="113"/>
      <c r="B33" s="450"/>
      <c r="C33" s="443"/>
      <c r="D33" s="113"/>
      <c r="E33" s="460" t="s">
        <v>57</v>
      </c>
      <c r="F33" s="461"/>
      <c r="G33" s="461"/>
      <c r="H33" s="461"/>
      <c r="I33" s="461"/>
      <c r="J33" s="462"/>
      <c r="K33" s="113"/>
      <c r="L33" s="85"/>
      <c r="M33" s="113"/>
      <c r="N33" s="444"/>
      <c r="O33" s="445"/>
      <c r="P33" s="445"/>
      <c r="Q33" s="445"/>
      <c r="R33" s="445"/>
      <c r="S33" s="445"/>
      <c r="T33" s="445"/>
      <c r="U33" s="445"/>
      <c r="V33" s="446"/>
    </row>
    <row r="34" spans="1:31" s="54" customFormat="1" ht="50.1" customHeight="1" thickBot="1">
      <c r="A34" s="113"/>
      <c r="B34" s="450"/>
      <c r="C34" s="114" t="s">
        <v>216</v>
      </c>
      <c r="D34" s="113"/>
      <c r="E34" s="460" t="s">
        <v>616</v>
      </c>
      <c r="F34" s="461"/>
      <c r="G34" s="461"/>
      <c r="H34" s="461"/>
      <c r="I34" s="461"/>
      <c r="J34" s="462"/>
      <c r="K34" s="113"/>
      <c r="L34" s="85"/>
      <c r="M34" s="113"/>
      <c r="N34" s="444"/>
      <c r="O34" s="445"/>
      <c r="P34" s="445"/>
      <c r="Q34" s="445"/>
      <c r="R34" s="445"/>
      <c r="S34" s="445"/>
      <c r="T34" s="445"/>
      <c r="U34" s="445"/>
      <c r="V34" s="446"/>
    </row>
    <row r="35" spans="1:31" s="54" customFormat="1" ht="50.1" customHeight="1" thickBot="1">
      <c r="A35" s="113"/>
      <c r="B35" s="450"/>
      <c r="C35" s="114" t="s">
        <v>224</v>
      </c>
      <c r="D35" s="113"/>
      <c r="E35" s="460" t="s">
        <v>61</v>
      </c>
      <c r="F35" s="461"/>
      <c r="G35" s="461"/>
      <c r="H35" s="461"/>
      <c r="I35" s="461"/>
      <c r="J35" s="462"/>
      <c r="K35" s="113"/>
      <c r="L35" s="85"/>
      <c r="M35" s="113"/>
      <c r="N35" s="444"/>
      <c r="O35" s="445"/>
      <c r="P35" s="445"/>
      <c r="Q35" s="445"/>
      <c r="R35" s="445"/>
      <c r="S35" s="445"/>
      <c r="T35" s="445"/>
      <c r="U35" s="445"/>
      <c r="V35" s="446"/>
    </row>
    <row r="36" spans="1:31" s="54" customFormat="1" ht="50.1" customHeight="1" thickBot="1">
      <c r="A36" s="113"/>
      <c r="B36" s="451"/>
      <c r="C36" s="114" t="s">
        <v>236</v>
      </c>
      <c r="D36" s="113"/>
      <c r="E36" s="460" t="s">
        <v>64</v>
      </c>
      <c r="F36" s="461"/>
      <c r="G36" s="461"/>
      <c r="H36" s="461"/>
      <c r="I36" s="461"/>
      <c r="J36" s="462"/>
      <c r="K36" s="113"/>
      <c r="L36" s="85"/>
      <c r="M36" s="113"/>
      <c r="N36" s="444"/>
      <c r="O36" s="445"/>
      <c r="P36" s="445"/>
      <c r="Q36" s="445"/>
      <c r="R36" s="445"/>
      <c r="S36" s="445"/>
      <c r="T36" s="445"/>
      <c r="U36" s="445"/>
      <c r="V36" s="446"/>
    </row>
    <row r="37" spans="1:31" ht="15" customHeight="1" thickBot="1">
      <c r="L37" s="119"/>
    </row>
    <row r="38" spans="1:31" s="54" customFormat="1" ht="50.1" customHeight="1" thickBot="1">
      <c r="A38" s="113"/>
      <c r="B38" s="438" t="s">
        <v>449</v>
      </c>
      <c r="C38" s="441" t="s">
        <v>246</v>
      </c>
      <c r="D38" s="113"/>
      <c r="E38" s="447" t="s">
        <v>67</v>
      </c>
      <c r="F38" s="448"/>
      <c r="G38" s="448"/>
      <c r="H38" s="448"/>
      <c r="I38" s="448"/>
      <c r="J38" s="449"/>
      <c r="K38" s="113"/>
      <c r="L38" s="85"/>
      <c r="M38" s="113"/>
      <c r="N38" s="444"/>
      <c r="O38" s="445"/>
      <c r="P38" s="445"/>
      <c r="Q38" s="445"/>
      <c r="R38" s="445"/>
      <c r="S38" s="445"/>
      <c r="T38" s="445"/>
      <c r="U38" s="445"/>
      <c r="V38" s="446"/>
    </row>
    <row r="39" spans="1:31" s="54" customFormat="1" ht="50.1" customHeight="1" thickBot="1">
      <c r="A39" s="113"/>
      <c r="B39" s="439"/>
      <c r="C39" s="442"/>
      <c r="D39" s="113"/>
      <c r="E39" s="447" t="s">
        <v>68</v>
      </c>
      <c r="F39" s="448"/>
      <c r="G39" s="448"/>
      <c r="H39" s="448"/>
      <c r="I39" s="448"/>
      <c r="J39" s="449"/>
      <c r="K39" s="113"/>
      <c r="L39" s="85"/>
      <c r="M39" s="113"/>
      <c r="N39" s="444"/>
      <c r="O39" s="445"/>
      <c r="P39" s="445"/>
      <c r="Q39" s="445"/>
      <c r="R39" s="445"/>
      <c r="S39" s="445"/>
      <c r="T39" s="445"/>
      <c r="U39" s="445"/>
      <c r="V39" s="446"/>
    </row>
    <row r="40" spans="1:31" s="54" customFormat="1" ht="50.1" customHeight="1" thickBot="1">
      <c r="A40" s="113"/>
      <c r="B40" s="440"/>
      <c r="C40" s="443"/>
      <c r="D40" s="113"/>
      <c r="E40" s="447" t="s">
        <v>69</v>
      </c>
      <c r="F40" s="448"/>
      <c r="G40" s="448"/>
      <c r="H40" s="448"/>
      <c r="I40" s="448"/>
      <c r="J40" s="449"/>
      <c r="K40" s="113"/>
      <c r="L40" s="85"/>
      <c r="M40" s="113"/>
      <c r="N40" s="444"/>
      <c r="O40" s="445"/>
      <c r="P40" s="445"/>
      <c r="Q40" s="445"/>
      <c r="R40" s="445"/>
      <c r="S40" s="445"/>
      <c r="T40" s="445"/>
      <c r="U40" s="445"/>
      <c r="V40" s="446"/>
    </row>
    <row r="41" spans="1:31" ht="50.1" customHeight="1" thickBot="1">
      <c r="L41" s="119"/>
    </row>
    <row r="42" spans="1:31" s="54" customFormat="1" ht="50.1" customHeight="1" thickBot="1">
      <c r="A42" s="113"/>
      <c r="B42" s="438" t="s">
        <v>450</v>
      </c>
      <c r="C42" s="441" t="s">
        <v>258</v>
      </c>
      <c r="D42" s="113"/>
      <c r="E42" s="435" t="s">
        <v>72</v>
      </c>
      <c r="F42" s="436"/>
      <c r="G42" s="436"/>
      <c r="H42" s="436"/>
      <c r="I42" s="436"/>
      <c r="J42" s="437"/>
      <c r="K42" s="113"/>
      <c r="L42" s="85"/>
      <c r="M42" s="113"/>
      <c r="N42" s="444"/>
      <c r="O42" s="445"/>
      <c r="P42" s="445"/>
      <c r="Q42" s="445"/>
      <c r="R42" s="445"/>
      <c r="S42" s="445"/>
      <c r="T42" s="445"/>
      <c r="U42" s="445"/>
      <c r="V42" s="446"/>
    </row>
    <row r="43" spans="1:31" s="54" customFormat="1" ht="50.1" customHeight="1" thickBot="1">
      <c r="A43" s="113"/>
      <c r="B43" s="440"/>
      <c r="C43" s="443"/>
      <c r="D43" s="113"/>
      <c r="E43" s="447" t="s">
        <v>73</v>
      </c>
      <c r="F43" s="448"/>
      <c r="G43" s="448"/>
      <c r="H43" s="448"/>
      <c r="I43" s="448"/>
      <c r="J43" s="449"/>
      <c r="K43" s="113"/>
      <c r="L43" s="85"/>
      <c r="M43" s="113"/>
      <c r="N43" s="444"/>
      <c r="O43" s="445"/>
      <c r="P43" s="445"/>
      <c r="Q43" s="445"/>
      <c r="R43" s="445"/>
      <c r="S43" s="445"/>
      <c r="T43" s="445"/>
      <c r="U43" s="445"/>
      <c r="V43" s="446"/>
    </row>
    <row r="44" spans="1:31" ht="15.75" thickBot="1"/>
    <row r="45" spans="1:31" s="41" customFormat="1" ht="150" customHeight="1">
      <c r="A45" s="120"/>
      <c r="B45" s="214" t="s">
        <v>551</v>
      </c>
      <c r="C45" s="429"/>
      <c r="D45" s="430"/>
      <c r="E45" s="430"/>
      <c r="F45" s="430"/>
      <c r="G45" s="430"/>
      <c r="H45" s="430"/>
      <c r="I45" s="430"/>
      <c r="J45" s="430"/>
      <c r="K45" s="430"/>
      <c r="L45" s="431"/>
      <c r="M45" s="121"/>
      <c r="N45" s="213" t="s">
        <v>478</v>
      </c>
      <c r="O45" s="432"/>
      <c r="P45" s="433"/>
      <c r="Q45" s="433"/>
      <c r="R45" s="433"/>
      <c r="S45" s="433"/>
      <c r="T45" s="433"/>
      <c r="U45" s="433"/>
      <c r="V45" s="434"/>
      <c r="W45" s="88"/>
      <c r="X45" s="88"/>
      <c r="Y45" s="88"/>
      <c r="Z45" s="88"/>
      <c r="AA45" s="88"/>
      <c r="AB45" s="88"/>
      <c r="AC45" s="88"/>
      <c r="AD45" s="88"/>
      <c r="AE45" s="88"/>
    </row>
    <row r="46" spans="1:31" s="41" customFormat="1" ht="15.75" thickBot="1">
      <c r="A46" s="120"/>
      <c r="B46" s="122"/>
      <c r="C46" s="123"/>
      <c r="D46" s="123"/>
      <c r="E46" s="123"/>
      <c r="F46" s="123"/>
      <c r="G46" s="123"/>
      <c r="H46" s="123"/>
      <c r="I46" s="123"/>
      <c r="J46" s="123"/>
      <c r="K46" s="123"/>
      <c r="L46" s="123"/>
      <c r="M46" s="123"/>
      <c r="N46" s="123"/>
      <c r="O46" s="124"/>
      <c r="P46" s="122"/>
      <c r="Q46" s="122"/>
      <c r="R46" s="122"/>
      <c r="S46" s="123"/>
      <c r="T46" s="123"/>
      <c r="U46" s="123"/>
      <c r="V46" s="123"/>
      <c r="W46" s="90"/>
      <c r="X46" s="90"/>
      <c r="Y46" s="90"/>
      <c r="Z46" s="90"/>
      <c r="AA46" s="90"/>
      <c r="AB46" s="90"/>
      <c r="AC46" s="90"/>
      <c r="AD46" s="90"/>
      <c r="AE46" s="90"/>
    </row>
    <row r="47" spans="1:31" s="41" customFormat="1" ht="80.099999999999994" customHeight="1" thickBot="1">
      <c r="A47" s="120"/>
      <c r="B47" s="452" t="s">
        <v>489</v>
      </c>
      <c r="C47" s="453"/>
      <c r="D47" s="125"/>
      <c r="E47" s="454"/>
      <c r="F47" s="455"/>
      <c r="G47" s="455"/>
      <c r="H47" s="455"/>
      <c r="I47" s="455"/>
      <c r="J47" s="455"/>
      <c r="K47" s="455"/>
      <c r="L47" s="455"/>
      <c r="M47" s="455"/>
      <c r="N47" s="455"/>
      <c r="O47" s="455"/>
      <c r="P47" s="455"/>
      <c r="Q47" s="455"/>
      <c r="R47" s="455"/>
      <c r="S47" s="455"/>
      <c r="T47" s="455"/>
      <c r="U47" s="455"/>
      <c r="V47" s="456"/>
      <c r="W47" s="91"/>
      <c r="X47" s="91"/>
      <c r="Y47" s="91"/>
      <c r="Z47" s="91"/>
      <c r="AA47" s="91"/>
      <c r="AB47" s="91"/>
      <c r="AC47" s="91"/>
      <c r="AD47" s="91"/>
      <c r="AE47" s="91"/>
    </row>
    <row r="48" spans="1:31" s="41" customFormat="1" ht="15.75" thickBot="1">
      <c r="A48" s="120"/>
      <c r="B48" s="126"/>
      <c r="C48" s="122"/>
      <c r="D48" s="122"/>
      <c r="E48" s="122"/>
      <c r="F48" s="122"/>
      <c r="G48" s="122"/>
      <c r="H48" s="122"/>
      <c r="I48" s="122"/>
      <c r="J48" s="122"/>
      <c r="K48" s="122"/>
      <c r="L48" s="122"/>
      <c r="M48" s="122"/>
      <c r="N48" s="122"/>
      <c r="O48" s="122"/>
      <c r="P48" s="122"/>
      <c r="Q48" s="122"/>
      <c r="R48" s="122"/>
      <c r="S48" s="122"/>
      <c r="T48" s="122"/>
      <c r="U48" s="122"/>
      <c r="V48" s="122"/>
      <c r="W48" s="89"/>
      <c r="X48" s="89"/>
      <c r="Y48" s="89"/>
      <c r="Z48" s="89"/>
      <c r="AA48" s="89"/>
      <c r="AB48" s="89"/>
      <c r="AC48" s="89"/>
      <c r="AD48" s="89"/>
      <c r="AE48" s="89"/>
    </row>
    <row r="49" spans="1:31" s="41" customFormat="1" ht="80.099999999999994" customHeight="1" thickBot="1">
      <c r="A49" s="120"/>
      <c r="B49" s="424" t="s">
        <v>409</v>
      </c>
      <c r="C49" s="425"/>
      <c r="D49" s="125"/>
      <c r="E49" s="426"/>
      <c r="F49" s="427"/>
      <c r="G49" s="427"/>
      <c r="H49" s="427"/>
      <c r="I49" s="427"/>
      <c r="J49" s="427"/>
      <c r="K49" s="427"/>
      <c r="L49" s="427"/>
      <c r="M49" s="427"/>
      <c r="N49" s="427"/>
      <c r="O49" s="427"/>
      <c r="P49" s="427"/>
      <c r="Q49" s="427"/>
      <c r="R49" s="427"/>
      <c r="S49" s="427"/>
      <c r="T49" s="427"/>
      <c r="U49" s="427"/>
      <c r="V49" s="428"/>
      <c r="W49" s="91"/>
      <c r="X49" s="91"/>
      <c r="Y49" s="91"/>
      <c r="Z49" s="91"/>
      <c r="AA49" s="91"/>
      <c r="AB49" s="91"/>
      <c r="AC49" s="91"/>
      <c r="AD49" s="91"/>
      <c r="AE49" s="91"/>
    </row>
    <row r="50" spans="1:31" s="41" customFormat="1">
      <c r="A50" s="120"/>
      <c r="B50" s="120"/>
      <c r="C50" s="120"/>
      <c r="D50" s="120"/>
      <c r="E50" s="120"/>
      <c r="F50" s="120"/>
      <c r="G50" s="120"/>
      <c r="H50" s="120"/>
      <c r="I50" s="120"/>
      <c r="J50" s="120"/>
      <c r="K50" s="120"/>
      <c r="L50" s="120"/>
      <c r="M50" s="120"/>
      <c r="N50" s="120"/>
      <c r="O50" s="120"/>
      <c r="P50" s="120"/>
      <c r="Q50" s="120"/>
      <c r="R50" s="120"/>
      <c r="S50" s="120"/>
      <c r="T50" s="120"/>
      <c r="U50" s="120"/>
      <c r="V50" s="120"/>
    </row>
    <row r="51" spans="1:31" s="41" customFormat="1">
      <c r="A51" s="120"/>
      <c r="B51" s="120"/>
      <c r="C51" s="120"/>
      <c r="D51" s="120"/>
      <c r="E51" s="120"/>
      <c r="F51" s="120"/>
      <c r="G51" s="120"/>
      <c r="H51" s="120"/>
      <c r="I51" s="120"/>
      <c r="J51" s="120"/>
      <c r="K51" s="120"/>
      <c r="L51" s="120"/>
      <c r="M51" s="120"/>
      <c r="N51" s="120"/>
      <c r="O51" s="120"/>
      <c r="P51" s="120"/>
      <c r="Q51" s="120"/>
      <c r="R51" s="120"/>
      <c r="S51" s="120"/>
      <c r="T51" s="120"/>
      <c r="U51" s="120"/>
      <c r="V51" s="120"/>
    </row>
  </sheetData>
  <sheetProtection password="E2D6" sheet="1" objects="1" scenarios="1" selectLockedCells="1"/>
  <mergeCells count="86">
    <mergeCell ref="B8:E8"/>
    <mergeCell ref="C3:H3"/>
    <mergeCell ref="J3:L3"/>
    <mergeCell ref="N3:P3"/>
    <mergeCell ref="R3:U3"/>
    <mergeCell ref="C5:E5"/>
    <mergeCell ref="G5:J5"/>
    <mergeCell ref="L5:P5"/>
    <mergeCell ref="R5:U5"/>
    <mergeCell ref="H8:O8"/>
    <mergeCell ref="B10:B14"/>
    <mergeCell ref="E10:J10"/>
    <mergeCell ref="N10:V10"/>
    <mergeCell ref="E11:J11"/>
    <mergeCell ref="N11:V11"/>
    <mergeCell ref="C12:C14"/>
    <mergeCell ref="E12:J12"/>
    <mergeCell ref="N12:V12"/>
    <mergeCell ref="E13:J13"/>
    <mergeCell ref="N13:V13"/>
    <mergeCell ref="E14:J14"/>
    <mergeCell ref="N14:V14"/>
    <mergeCell ref="B16:B20"/>
    <mergeCell ref="E16:J16"/>
    <mergeCell ref="N16:V16"/>
    <mergeCell ref="E17:J17"/>
    <mergeCell ref="N17:V17"/>
    <mergeCell ref="E18:J18"/>
    <mergeCell ref="N18:V18"/>
    <mergeCell ref="E19:J19"/>
    <mergeCell ref="N19:V19"/>
    <mergeCell ref="E20:J20"/>
    <mergeCell ref="N20:V20"/>
    <mergeCell ref="B27:B36"/>
    <mergeCell ref="E34:J34"/>
    <mergeCell ref="N34:V34"/>
    <mergeCell ref="B22:B25"/>
    <mergeCell ref="C22:C24"/>
    <mergeCell ref="E22:J22"/>
    <mergeCell ref="N22:V22"/>
    <mergeCell ref="E23:J23"/>
    <mergeCell ref="N23:V23"/>
    <mergeCell ref="E24:J24"/>
    <mergeCell ref="N24:V24"/>
    <mergeCell ref="E25:J25"/>
    <mergeCell ref="N25:V25"/>
    <mergeCell ref="N30:V30"/>
    <mergeCell ref="E32:J32"/>
    <mergeCell ref="N32:V32"/>
    <mergeCell ref="E40:J40"/>
    <mergeCell ref="N40:V40"/>
    <mergeCell ref="B42:B43"/>
    <mergeCell ref="C42:C43"/>
    <mergeCell ref="E42:J42"/>
    <mergeCell ref="N42:V42"/>
    <mergeCell ref="E43:J43"/>
    <mergeCell ref="N43:V43"/>
    <mergeCell ref="B38:B40"/>
    <mergeCell ref="C38:C40"/>
    <mergeCell ref="E38:J38"/>
    <mergeCell ref="N38:V38"/>
    <mergeCell ref="E39:J39"/>
    <mergeCell ref="N39:V39"/>
    <mergeCell ref="E27:J27"/>
    <mergeCell ref="N27:V27"/>
    <mergeCell ref="C28:C31"/>
    <mergeCell ref="E28:J28"/>
    <mergeCell ref="C32:C33"/>
    <mergeCell ref="E31:J31"/>
    <mergeCell ref="N31:V31"/>
    <mergeCell ref="N33:V33"/>
    <mergeCell ref="E33:J33"/>
    <mergeCell ref="E35:J35"/>
    <mergeCell ref="N35:V35"/>
    <mergeCell ref="E36:J36"/>
    <mergeCell ref="N36:V36"/>
    <mergeCell ref="N28:V28"/>
    <mergeCell ref="E29:J29"/>
    <mergeCell ref="N29:V29"/>
    <mergeCell ref="E30:J30"/>
    <mergeCell ref="B49:C49"/>
    <mergeCell ref="E49:V49"/>
    <mergeCell ref="B47:C47"/>
    <mergeCell ref="E47:V47"/>
    <mergeCell ref="C45:L45"/>
    <mergeCell ref="O45:V45"/>
  </mergeCells>
  <conditionalFormatting sqref="L27:L36">
    <cfRule type="cellIs" dxfId="556" priority="36" operator="equal">
      <formula>"M_C"</formula>
    </cfRule>
    <cfRule type="cellIs" dxfId="555" priority="37" operator="equal">
      <formula>"T_B_M"</formula>
    </cfRule>
    <cfRule type="cellIs" dxfId="554" priority="38" operator="equal">
      <formula>"M_S"</formula>
    </cfRule>
    <cfRule type="cellIs" dxfId="553" priority="39" operator="equal">
      <formula>"M_I"</formula>
    </cfRule>
  </conditionalFormatting>
  <conditionalFormatting sqref="G15:H15 G21:H21 G26:H26">
    <cfRule type="cellIs" dxfId="552" priority="34" operator="equal">
      <formula>"AUTO"</formula>
    </cfRule>
    <cfRule type="cellIs" dxfId="551" priority="35" operator="equal">
      <formula>"VISITE"</formula>
    </cfRule>
  </conditionalFormatting>
  <conditionalFormatting sqref="L10:L14">
    <cfRule type="cellIs" dxfId="550" priority="30" operator="equal">
      <formula>"M_C"</formula>
    </cfRule>
    <cfRule type="cellIs" dxfId="549" priority="31" operator="equal">
      <formula>"T_B_M"</formula>
    </cfRule>
    <cfRule type="cellIs" dxfId="548" priority="32" operator="equal">
      <formula>"M_S"</formula>
    </cfRule>
    <cfRule type="cellIs" dxfId="547" priority="33" operator="equal">
      <formula>"M_I"</formula>
    </cfRule>
  </conditionalFormatting>
  <conditionalFormatting sqref="L16:L20">
    <cfRule type="cellIs" dxfId="546" priority="26" operator="equal">
      <formula>"M_C"</formula>
    </cfRule>
    <cfRule type="cellIs" dxfId="545" priority="27" operator="equal">
      <formula>"T_B_M"</formula>
    </cfRule>
    <cfRule type="cellIs" dxfId="544" priority="28" operator="equal">
      <formula>"M_S"</formula>
    </cfRule>
    <cfRule type="cellIs" dxfId="543" priority="29" operator="equal">
      <formula>"M_I"</formula>
    </cfRule>
  </conditionalFormatting>
  <conditionalFormatting sqref="L22:L25">
    <cfRule type="cellIs" dxfId="542" priority="22" operator="equal">
      <formula>"M_C"</formula>
    </cfRule>
    <cfRule type="cellIs" dxfId="541" priority="23" operator="equal">
      <formula>"T_B_M"</formula>
    </cfRule>
    <cfRule type="cellIs" dxfId="540" priority="24" operator="equal">
      <formula>"M_S"</formula>
    </cfRule>
    <cfRule type="cellIs" dxfId="539" priority="25" operator="equal">
      <formula>"M_I"</formula>
    </cfRule>
  </conditionalFormatting>
  <conditionalFormatting sqref="L38:L40">
    <cfRule type="cellIs" dxfId="538" priority="14" operator="equal">
      <formula>"M_C"</formula>
    </cfRule>
    <cfRule type="cellIs" dxfId="537" priority="15" operator="equal">
      <formula>"T_B_M"</formula>
    </cfRule>
    <cfRule type="cellIs" dxfId="536" priority="16" operator="equal">
      <formula>"M_S"</formula>
    </cfRule>
    <cfRule type="cellIs" dxfId="535" priority="17" operator="equal">
      <formula>"M_I"</formula>
    </cfRule>
  </conditionalFormatting>
  <conditionalFormatting sqref="L42:L43">
    <cfRule type="cellIs" dxfId="534" priority="10" operator="equal">
      <formula>"M_C"</formula>
    </cfRule>
    <cfRule type="cellIs" dxfId="533" priority="11" operator="equal">
      <formula>"T_B_M"</formula>
    </cfRule>
    <cfRule type="cellIs" dxfId="532" priority="12" operator="equal">
      <formula>"M_S"</formula>
    </cfRule>
    <cfRule type="cellIs" dxfId="531" priority="13" operator="equal">
      <formula>"M_I"</formula>
    </cfRule>
  </conditionalFormatting>
  <conditionalFormatting sqref="N3:P3">
    <cfRule type="cellIs" dxfId="530" priority="8" operator="equal">
      <formula>"AUTO_POS"</formula>
    </cfRule>
    <cfRule type="cellIs" dxfId="529" priority="9" operator="equal">
      <formula>"VISITE"</formula>
    </cfRule>
  </conditionalFormatting>
  <conditionalFormatting sqref="L10:L43">
    <cfRule type="cellIs" dxfId="528" priority="4" operator="equal">
      <formula>"TBM"</formula>
    </cfRule>
  </conditionalFormatting>
  <conditionalFormatting sqref="C45">
    <cfRule type="cellIs" dxfId="527" priority="1" operator="equal">
      <formula>"C3"</formula>
    </cfRule>
    <cfRule type="cellIs" dxfId="526" priority="2" operator="equal">
      <formula>"C2"</formula>
    </cfRule>
    <cfRule type="cellIs" dxfId="525" priority="3" operator="equal">
      <formula>"C1"</formula>
    </cfRule>
  </conditionalFormatting>
  <dataValidations count="1">
    <dataValidation type="list" allowBlank="1" showInputMessage="1" showErrorMessage="1" sqref="L38:L40 L10:L14 L16:L20 L22:L25 L27:L36 L42:L43" xr:uid="{00000000-0002-0000-0400-000000000000}">
      <formula1>L_NIVEAUX</formula1>
    </dataValidation>
  </dataValidations>
  <hyperlinks>
    <hyperlink ref="B8:E8" location="DESCRIPTEURS!A1" display="ACCES AUX DESCRIPTEURS"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0"/>
  <dimension ref="A1:AE51"/>
  <sheetViews>
    <sheetView zoomScale="80" zoomScaleNormal="80" workbookViewId="0">
      <pane ySplit="9" topLeftCell="A10" activePane="bottomLeft" state="frozen"/>
      <selection activeCell="N27" sqref="N27:V27"/>
      <selection pane="bottomLeft" activeCell="L10" sqref="L10"/>
    </sheetView>
  </sheetViews>
  <sheetFormatPr baseColWidth="10" defaultColWidth="11.42578125" defaultRowHeight="15"/>
  <cols>
    <col min="1" max="1" width="4.140625" style="92" customWidth="1"/>
    <col min="2" max="2" width="7.85546875" style="92" customWidth="1"/>
    <col min="3" max="3" width="15.7109375" style="92" customWidth="1"/>
    <col min="4" max="4" width="1.7109375" style="92" customWidth="1"/>
    <col min="5" max="5" width="15.7109375" style="92" customWidth="1"/>
    <col min="6" max="6" width="1.140625" style="92" customWidth="1"/>
    <col min="7" max="8" width="11.42578125" style="92"/>
    <col min="9" max="9" width="1.140625" style="92" customWidth="1"/>
    <col min="10" max="10" width="11.42578125" style="92"/>
    <col min="11" max="11" width="1.28515625" style="92" customWidth="1"/>
    <col min="12" max="12" width="11.42578125" style="92"/>
    <col min="13" max="13" width="1" style="92" customWidth="1"/>
    <col min="14" max="16" width="11.42578125" style="92"/>
    <col min="17" max="17" width="1.140625" style="92" customWidth="1"/>
    <col min="18" max="22" width="11.42578125" style="92"/>
    <col min="23" max="16384" width="11.42578125" style="12"/>
  </cols>
  <sheetData>
    <row r="1" spans="1:22" ht="15.75" thickBot="1"/>
    <row r="2" spans="1:22" s="84" customFormat="1" ht="5.0999999999999996" customHeight="1">
      <c r="A2" s="93"/>
      <c r="B2" s="94"/>
      <c r="C2" s="95"/>
      <c r="D2" s="95"/>
      <c r="E2" s="95"/>
      <c r="F2" s="95"/>
      <c r="G2" s="95"/>
      <c r="H2" s="95"/>
      <c r="I2" s="95"/>
      <c r="J2" s="95"/>
      <c r="K2" s="95"/>
      <c r="L2" s="95"/>
      <c r="M2" s="95"/>
      <c r="N2" s="95"/>
      <c r="O2" s="95"/>
      <c r="P2" s="95"/>
      <c r="Q2" s="95"/>
      <c r="R2" s="95"/>
      <c r="S2" s="95"/>
      <c r="T2" s="95"/>
      <c r="U2" s="95"/>
      <c r="V2" s="96"/>
    </row>
    <row r="3" spans="1:22" s="84" customFormat="1" ht="20.100000000000001" customHeight="1">
      <c r="A3" s="93"/>
      <c r="B3" s="97"/>
      <c r="C3" s="471" t="s">
        <v>480</v>
      </c>
      <c r="D3" s="471"/>
      <c r="E3" s="471"/>
      <c r="F3" s="471"/>
      <c r="G3" s="471"/>
      <c r="H3" s="471"/>
      <c r="I3" s="98"/>
      <c r="J3" s="472" t="str">
        <f>IF(INFORMATIONS!C50&lt;&gt;"",INFORMATIONS!C50,"")</f>
        <v/>
      </c>
      <c r="K3" s="466"/>
      <c r="L3" s="466"/>
      <c r="M3" s="98"/>
      <c r="N3" s="466" t="str">
        <f>IF(INFORMATIONS!B54="VISITE","VISITE",IF(INFORMATIONS!B55="AUTO_POS","AUTO_POS",""))</f>
        <v/>
      </c>
      <c r="O3" s="466"/>
      <c r="P3" s="466"/>
      <c r="Q3" s="98"/>
      <c r="R3" s="466" t="str">
        <f>IF(INFORMATIONS!C49&lt;&gt;"",INFORMATIONS!C49,"")</f>
        <v/>
      </c>
      <c r="S3" s="466"/>
      <c r="T3" s="466"/>
      <c r="U3" s="466"/>
      <c r="V3" s="99"/>
    </row>
    <row r="4" spans="1:22" s="84" customFormat="1" ht="5.0999999999999996" customHeight="1">
      <c r="A4" s="93"/>
      <c r="B4" s="100"/>
      <c r="C4" s="101"/>
      <c r="D4" s="101"/>
      <c r="E4" s="101"/>
      <c r="F4" s="101"/>
      <c r="G4" s="101"/>
      <c r="H4" s="101"/>
      <c r="I4" s="101"/>
      <c r="J4" s="101"/>
      <c r="K4" s="101"/>
      <c r="L4" s="101"/>
      <c r="M4" s="101"/>
      <c r="N4" s="101"/>
      <c r="O4" s="101"/>
      <c r="P4" s="101"/>
      <c r="Q4" s="101"/>
      <c r="R4" s="101"/>
      <c r="S4" s="101"/>
      <c r="T4" s="101"/>
      <c r="U4" s="101"/>
      <c r="V4" s="102"/>
    </row>
    <row r="5" spans="1:22" s="87" customFormat="1" ht="21" customHeight="1">
      <c r="A5" s="103"/>
      <c r="B5" s="104"/>
      <c r="C5" s="467" t="str">
        <f>IF(INFORMATIONS!C54&lt;&gt;"",INFORMATIONS!C54,"")</f>
        <v/>
      </c>
      <c r="D5" s="467"/>
      <c r="E5" s="467"/>
      <c r="F5" s="105"/>
      <c r="G5" s="467" t="str">
        <f>IF(INFORMATIONS!D54&lt;&gt;"",INFORMATIONS!D54,"")</f>
        <v/>
      </c>
      <c r="H5" s="467"/>
      <c r="I5" s="467"/>
      <c r="J5" s="467"/>
      <c r="K5" s="105"/>
      <c r="L5" s="467" t="str">
        <f>IF(INFORMATIONS!C51&lt;&gt;"",INFORMATIONS!C51,"")</f>
        <v/>
      </c>
      <c r="M5" s="467"/>
      <c r="N5" s="467"/>
      <c r="O5" s="467"/>
      <c r="P5" s="467"/>
      <c r="Q5" s="105"/>
      <c r="R5" s="467" t="str">
        <f>IF(INFORMATIONS!C52&lt;&gt;"",INFORMATIONS!C52,"")</f>
        <v/>
      </c>
      <c r="S5" s="467"/>
      <c r="T5" s="467"/>
      <c r="U5" s="467"/>
      <c r="V5" s="106"/>
    </row>
    <row r="6" spans="1:22" s="84" customFormat="1" ht="5.0999999999999996" customHeight="1" thickBot="1">
      <c r="A6" s="93"/>
      <c r="B6" s="107"/>
      <c r="C6" s="108"/>
      <c r="D6" s="108"/>
      <c r="E6" s="108"/>
      <c r="F6" s="108"/>
      <c r="G6" s="108"/>
      <c r="H6" s="108"/>
      <c r="I6" s="108"/>
      <c r="J6" s="108"/>
      <c r="K6" s="108"/>
      <c r="L6" s="108"/>
      <c r="M6" s="108"/>
      <c r="N6" s="108"/>
      <c r="O6" s="108"/>
      <c r="P6" s="108"/>
      <c r="Q6" s="108"/>
      <c r="R6" s="108"/>
      <c r="S6" s="108"/>
      <c r="T6" s="108"/>
      <c r="U6" s="108"/>
      <c r="V6" s="109"/>
    </row>
    <row r="7" spans="1:22" ht="15" customHeight="1" thickBot="1"/>
    <row r="8" spans="1:22" s="52" customFormat="1" ht="30" customHeight="1" thickBot="1">
      <c r="A8" s="110"/>
      <c r="B8" s="473" t="s">
        <v>548</v>
      </c>
      <c r="C8" s="474"/>
      <c r="D8" s="474"/>
      <c r="E8" s="475"/>
      <c r="F8" s="112"/>
      <c r="G8" s="112"/>
      <c r="H8" s="421" t="s">
        <v>605</v>
      </c>
      <c r="I8" s="422"/>
      <c r="J8" s="422"/>
      <c r="K8" s="422"/>
      <c r="L8" s="422"/>
      <c r="M8" s="422"/>
      <c r="N8" s="422"/>
      <c r="O8" s="423"/>
      <c r="P8" s="112"/>
      <c r="Q8" s="112"/>
      <c r="R8" s="112"/>
      <c r="S8" s="112"/>
      <c r="T8" s="112"/>
      <c r="U8" s="112"/>
      <c r="V8" s="110"/>
    </row>
    <row r="9" spans="1:22" ht="15" customHeight="1" thickBot="1"/>
    <row r="10" spans="1:22" s="54" customFormat="1" ht="50.1" customHeight="1" thickBot="1">
      <c r="A10" s="113"/>
      <c r="B10" s="438" t="s">
        <v>445</v>
      </c>
      <c r="C10" s="114" t="s">
        <v>78</v>
      </c>
      <c r="D10" s="113"/>
      <c r="E10" s="447" t="s">
        <v>4</v>
      </c>
      <c r="F10" s="448"/>
      <c r="G10" s="448"/>
      <c r="H10" s="448"/>
      <c r="I10" s="448"/>
      <c r="J10" s="449"/>
      <c r="K10" s="113"/>
      <c r="L10" s="85"/>
      <c r="M10" s="113"/>
      <c r="N10" s="444"/>
      <c r="O10" s="445"/>
      <c r="P10" s="445"/>
      <c r="Q10" s="445"/>
      <c r="R10" s="445"/>
      <c r="S10" s="445"/>
      <c r="T10" s="445"/>
      <c r="U10" s="445"/>
      <c r="V10" s="446"/>
    </row>
    <row r="11" spans="1:22" s="54" customFormat="1" ht="50.1" customHeight="1" thickBot="1">
      <c r="A11" s="113"/>
      <c r="B11" s="439"/>
      <c r="C11" s="114" t="s">
        <v>86</v>
      </c>
      <c r="D11" s="113"/>
      <c r="E11" s="463" t="s">
        <v>10</v>
      </c>
      <c r="F11" s="464"/>
      <c r="G11" s="464"/>
      <c r="H11" s="464"/>
      <c r="I11" s="464"/>
      <c r="J11" s="465"/>
      <c r="K11" s="113"/>
      <c r="L11" s="85"/>
      <c r="M11" s="113"/>
      <c r="N11" s="444"/>
      <c r="O11" s="445"/>
      <c r="P11" s="445"/>
      <c r="Q11" s="445"/>
      <c r="R11" s="445"/>
      <c r="S11" s="445"/>
      <c r="T11" s="445"/>
      <c r="U11" s="445"/>
      <c r="V11" s="446"/>
    </row>
    <row r="12" spans="1:22" s="54" customFormat="1" ht="50.1" customHeight="1" thickBot="1">
      <c r="A12" s="113"/>
      <c r="B12" s="439"/>
      <c r="C12" s="441" t="s">
        <v>92</v>
      </c>
      <c r="D12" s="113"/>
      <c r="E12" s="460" t="s">
        <v>15</v>
      </c>
      <c r="F12" s="461"/>
      <c r="G12" s="461"/>
      <c r="H12" s="461"/>
      <c r="I12" s="461"/>
      <c r="J12" s="462"/>
      <c r="K12" s="113"/>
      <c r="L12" s="85"/>
      <c r="M12" s="113"/>
      <c r="N12" s="444"/>
      <c r="O12" s="445"/>
      <c r="P12" s="445"/>
      <c r="Q12" s="445"/>
      <c r="R12" s="445"/>
      <c r="S12" s="445"/>
      <c r="T12" s="445"/>
      <c r="U12" s="445"/>
      <c r="V12" s="446"/>
    </row>
    <row r="13" spans="1:22" s="54" customFormat="1" ht="50.1" customHeight="1" thickBot="1">
      <c r="A13" s="113"/>
      <c r="B13" s="439"/>
      <c r="C13" s="442"/>
      <c r="D13" s="113"/>
      <c r="E13" s="457" t="s">
        <v>16</v>
      </c>
      <c r="F13" s="458"/>
      <c r="G13" s="458"/>
      <c r="H13" s="458"/>
      <c r="I13" s="458"/>
      <c r="J13" s="459"/>
      <c r="K13" s="113"/>
      <c r="L13" s="85"/>
      <c r="M13" s="113"/>
      <c r="N13" s="444"/>
      <c r="O13" s="445"/>
      <c r="P13" s="445"/>
      <c r="Q13" s="445"/>
      <c r="R13" s="445"/>
      <c r="S13" s="445"/>
      <c r="T13" s="445"/>
      <c r="U13" s="445"/>
      <c r="V13" s="446"/>
    </row>
    <row r="14" spans="1:22" s="54" customFormat="1" ht="50.1" customHeight="1" thickBot="1">
      <c r="A14" s="113"/>
      <c r="B14" s="440"/>
      <c r="C14" s="443"/>
      <c r="D14" s="113"/>
      <c r="E14" s="460" t="s">
        <v>17</v>
      </c>
      <c r="F14" s="461"/>
      <c r="G14" s="461"/>
      <c r="H14" s="461"/>
      <c r="I14" s="461"/>
      <c r="J14" s="462"/>
      <c r="K14" s="113"/>
      <c r="L14" s="85"/>
      <c r="M14" s="113"/>
      <c r="N14" s="444"/>
      <c r="O14" s="445"/>
      <c r="P14" s="445"/>
      <c r="Q14" s="445"/>
      <c r="R14" s="445"/>
      <c r="S14" s="445"/>
      <c r="T14" s="445"/>
      <c r="U14" s="445"/>
      <c r="V14" s="446"/>
    </row>
    <row r="15" spans="1:22" s="53" customFormat="1" ht="15" customHeight="1" thickBot="1">
      <c r="A15" s="115"/>
      <c r="B15" s="115"/>
      <c r="C15" s="116"/>
      <c r="D15" s="116"/>
      <c r="E15" s="116"/>
      <c r="F15" s="116"/>
      <c r="G15" s="117"/>
      <c r="H15" s="117"/>
      <c r="I15" s="117"/>
      <c r="J15" s="118"/>
      <c r="K15" s="118"/>
      <c r="L15" s="118"/>
      <c r="M15" s="115"/>
      <c r="N15" s="116"/>
      <c r="O15" s="116"/>
      <c r="P15" s="116"/>
      <c r="Q15" s="116"/>
      <c r="R15" s="116"/>
      <c r="S15" s="116"/>
      <c r="T15" s="116"/>
      <c r="U15" s="115"/>
      <c r="V15" s="115"/>
    </row>
    <row r="16" spans="1:22" s="54" customFormat="1" ht="50.1" customHeight="1" thickBot="1">
      <c r="A16" s="113"/>
      <c r="B16" s="438" t="s">
        <v>446</v>
      </c>
      <c r="C16" s="114" t="s">
        <v>102</v>
      </c>
      <c r="D16" s="113"/>
      <c r="E16" s="435" t="s">
        <v>22</v>
      </c>
      <c r="F16" s="436"/>
      <c r="G16" s="436"/>
      <c r="H16" s="436"/>
      <c r="I16" s="436"/>
      <c r="J16" s="437"/>
      <c r="K16" s="113"/>
      <c r="L16" s="85"/>
      <c r="M16" s="113"/>
      <c r="N16" s="444"/>
      <c r="O16" s="445"/>
      <c r="P16" s="445"/>
      <c r="Q16" s="445"/>
      <c r="R16" s="445"/>
      <c r="S16" s="445"/>
      <c r="T16" s="445"/>
      <c r="U16" s="445"/>
      <c r="V16" s="446"/>
    </row>
    <row r="17" spans="1:22" s="54" customFormat="1" ht="50.1" customHeight="1" thickBot="1">
      <c r="A17" s="113"/>
      <c r="B17" s="439"/>
      <c r="C17" s="114" t="s">
        <v>108</v>
      </c>
      <c r="D17" s="113"/>
      <c r="E17" s="447" t="s">
        <v>25</v>
      </c>
      <c r="F17" s="448"/>
      <c r="G17" s="448"/>
      <c r="H17" s="448"/>
      <c r="I17" s="448"/>
      <c r="J17" s="449"/>
      <c r="K17" s="113"/>
      <c r="L17" s="85"/>
      <c r="M17" s="113"/>
      <c r="N17" s="444"/>
      <c r="O17" s="445"/>
      <c r="P17" s="445"/>
      <c r="Q17" s="445"/>
      <c r="R17" s="445"/>
      <c r="S17" s="445"/>
      <c r="T17" s="445"/>
      <c r="U17" s="445"/>
      <c r="V17" s="446"/>
    </row>
    <row r="18" spans="1:22" s="54" customFormat="1" ht="50.1" customHeight="1" thickBot="1">
      <c r="A18" s="113"/>
      <c r="B18" s="439"/>
      <c r="C18" s="114" t="s">
        <v>114</v>
      </c>
      <c r="D18" s="113"/>
      <c r="E18" s="447" t="s">
        <v>29</v>
      </c>
      <c r="F18" s="448"/>
      <c r="G18" s="448"/>
      <c r="H18" s="448"/>
      <c r="I18" s="448"/>
      <c r="J18" s="449"/>
      <c r="K18" s="113"/>
      <c r="L18" s="85"/>
      <c r="M18" s="113"/>
      <c r="N18" s="444"/>
      <c r="O18" s="445"/>
      <c r="P18" s="445"/>
      <c r="Q18" s="445"/>
      <c r="R18" s="445"/>
      <c r="S18" s="445"/>
      <c r="T18" s="445"/>
      <c r="U18" s="445"/>
      <c r="V18" s="446"/>
    </row>
    <row r="19" spans="1:22" s="54" customFormat="1" ht="50.1" customHeight="1" thickBot="1">
      <c r="A19" s="113"/>
      <c r="B19" s="439"/>
      <c r="C19" s="114" t="s">
        <v>120</v>
      </c>
      <c r="D19" s="113"/>
      <c r="E19" s="447" t="s">
        <v>33</v>
      </c>
      <c r="F19" s="448"/>
      <c r="G19" s="448"/>
      <c r="H19" s="448"/>
      <c r="I19" s="448"/>
      <c r="J19" s="449"/>
      <c r="K19" s="113"/>
      <c r="L19" s="85"/>
      <c r="M19" s="113"/>
      <c r="N19" s="444"/>
      <c r="O19" s="445"/>
      <c r="P19" s="445"/>
      <c r="Q19" s="445"/>
      <c r="R19" s="445"/>
      <c r="S19" s="445"/>
      <c r="T19" s="445"/>
      <c r="U19" s="445"/>
      <c r="V19" s="446"/>
    </row>
    <row r="20" spans="1:22" s="54" customFormat="1" ht="50.1" customHeight="1" thickBot="1">
      <c r="A20" s="113"/>
      <c r="B20" s="440"/>
      <c r="C20" s="114" t="s">
        <v>128</v>
      </c>
      <c r="D20" s="113"/>
      <c r="E20" s="447" t="s">
        <v>37</v>
      </c>
      <c r="F20" s="448"/>
      <c r="G20" s="448"/>
      <c r="H20" s="448"/>
      <c r="I20" s="448"/>
      <c r="J20" s="449"/>
      <c r="K20" s="113"/>
      <c r="L20" s="85"/>
      <c r="M20" s="113"/>
      <c r="N20" s="444"/>
      <c r="O20" s="445"/>
      <c r="P20" s="445"/>
      <c r="Q20" s="445"/>
      <c r="R20" s="445"/>
      <c r="S20" s="445"/>
      <c r="T20" s="445"/>
      <c r="U20" s="445"/>
      <c r="V20" s="446"/>
    </row>
    <row r="21" spans="1:22" s="53" customFormat="1" ht="15" customHeight="1" thickBot="1">
      <c r="A21" s="115"/>
      <c r="B21" s="115"/>
      <c r="C21" s="116"/>
      <c r="D21" s="116"/>
      <c r="E21" s="116"/>
      <c r="F21" s="116"/>
      <c r="G21" s="117"/>
      <c r="H21" s="117"/>
      <c r="I21" s="117"/>
      <c r="J21" s="118"/>
      <c r="K21" s="118"/>
      <c r="L21" s="118"/>
      <c r="M21" s="115"/>
      <c r="N21" s="116"/>
      <c r="O21" s="116"/>
      <c r="P21" s="116"/>
      <c r="Q21" s="116"/>
      <c r="R21" s="116"/>
      <c r="S21" s="116"/>
      <c r="T21" s="116"/>
      <c r="U21" s="115"/>
      <c r="V21" s="115"/>
    </row>
    <row r="22" spans="1:22" s="54" customFormat="1" ht="50.1" customHeight="1" thickBot="1">
      <c r="A22" s="113"/>
      <c r="B22" s="438" t="s">
        <v>447</v>
      </c>
      <c r="C22" s="441" t="s">
        <v>136</v>
      </c>
      <c r="D22" s="113"/>
      <c r="E22" s="457" t="s">
        <v>40</v>
      </c>
      <c r="F22" s="458"/>
      <c r="G22" s="458"/>
      <c r="H22" s="458"/>
      <c r="I22" s="458"/>
      <c r="J22" s="459"/>
      <c r="K22" s="113"/>
      <c r="L22" s="86"/>
      <c r="M22" s="113"/>
      <c r="N22" s="444"/>
      <c r="O22" s="445"/>
      <c r="P22" s="445"/>
      <c r="Q22" s="445"/>
      <c r="R22" s="445"/>
      <c r="S22" s="445"/>
      <c r="T22" s="445"/>
      <c r="U22" s="445"/>
      <c r="V22" s="446"/>
    </row>
    <row r="23" spans="1:22" s="54" customFormat="1" ht="50.1" customHeight="1" thickBot="1">
      <c r="A23" s="113"/>
      <c r="B23" s="439"/>
      <c r="C23" s="442"/>
      <c r="D23" s="113"/>
      <c r="E23" s="460" t="s">
        <v>41</v>
      </c>
      <c r="F23" s="461"/>
      <c r="G23" s="461"/>
      <c r="H23" s="461"/>
      <c r="I23" s="461"/>
      <c r="J23" s="462"/>
      <c r="K23" s="113"/>
      <c r="L23" s="86"/>
      <c r="M23" s="113"/>
      <c r="N23" s="444"/>
      <c r="O23" s="445"/>
      <c r="P23" s="445"/>
      <c r="Q23" s="445"/>
      <c r="R23" s="445"/>
      <c r="S23" s="445"/>
      <c r="T23" s="445"/>
      <c r="U23" s="445"/>
      <c r="V23" s="446"/>
    </row>
    <row r="24" spans="1:22" s="54" customFormat="1" ht="50.1" customHeight="1" thickBot="1">
      <c r="A24" s="113"/>
      <c r="B24" s="439"/>
      <c r="C24" s="443"/>
      <c r="D24" s="113"/>
      <c r="E24" s="457" t="s">
        <v>42</v>
      </c>
      <c r="F24" s="458"/>
      <c r="G24" s="458"/>
      <c r="H24" s="458"/>
      <c r="I24" s="458"/>
      <c r="J24" s="459"/>
      <c r="K24" s="113"/>
      <c r="L24" s="86"/>
      <c r="M24" s="113"/>
      <c r="N24" s="444"/>
      <c r="O24" s="445"/>
      <c r="P24" s="445"/>
      <c r="Q24" s="445"/>
      <c r="R24" s="445"/>
      <c r="S24" s="445"/>
      <c r="T24" s="445"/>
      <c r="U24" s="445"/>
      <c r="V24" s="446"/>
    </row>
    <row r="25" spans="1:22" s="54" customFormat="1" ht="50.1" customHeight="1" thickBot="1">
      <c r="A25" s="113"/>
      <c r="B25" s="440"/>
      <c r="C25" s="114" t="s">
        <v>146</v>
      </c>
      <c r="D25" s="113"/>
      <c r="E25" s="460" t="s">
        <v>615</v>
      </c>
      <c r="F25" s="461"/>
      <c r="G25" s="461"/>
      <c r="H25" s="461"/>
      <c r="I25" s="461"/>
      <c r="J25" s="462"/>
      <c r="K25" s="113"/>
      <c r="L25" s="86"/>
      <c r="M25" s="113"/>
      <c r="N25" s="444"/>
      <c r="O25" s="445"/>
      <c r="P25" s="445"/>
      <c r="Q25" s="445"/>
      <c r="R25" s="445"/>
      <c r="S25" s="445"/>
      <c r="T25" s="445"/>
      <c r="U25" s="445"/>
      <c r="V25" s="446"/>
    </row>
    <row r="26" spans="1:22" s="53" customFormat="1" ht="15" customHeight="1" thickBot="1">
      <c r="A26" s="115"/>
      <c r="B26" s="115"/>
      <c r="C26" s="116"/>
      <c r="D26" s="116"/>
      <c r="E26" s="116"/>
      <c r="F26" s="116"/>
      <c r="G26" s="117"/>
      <c r="H26" s="117"/>
      <c r="I26" s="117"/>
      <c r="J26" s="118"/>
      <c r="K26" s="118"/>
      <c r="L26" s="118"/>
      <c r="M26" s="115"/>
      <c r="N26" s="116"/>
      <c r="O26" s="116"/>
      <c r="P26" s="116"/>
      <c r="Q26" s="116"/>
      <c r="R26" s="116"/>
      <c r="S26" s="116"/>
      <c r="T26" s="116"/>
      <c r="U26" s="115"/>
      <c r="V26" s="115"/>
    </row>
    <row r="27" spans="1:22" s="54" customFormat="1" ht="50.1" customHeight="1" thickBot="1">
      <c r="A27" s="113"/>
      <c r="B27" s="438" t="s">
        <v>448</v>
      </c>
      <c r="C27" s="114" t="s">
        <v>158</v>
      </c>
      <c r="D27" s="113"/>
      <c r="E27" s="457" t="s">
        <v>47</v>
      </c>
      <c r="F27" s="458"/>
      <c r="G27" s="458"/>
      <c r="H27" s="458"/>
      <c r="I27" s="458"/>
      <c r="J27" s="459"/>
      <c r="K27" s="113"/>
      <c r="L27" s="85"/>
      <c r="M27" s="113"/>
      <c r="N27" s="444"/>
      <c r="O27" s="445"/>
      <c r="P27" s="445"/>
      <c r="Q27" s="445"/>
      <c r="R27" s="445"/>
      <c r="S27" s="445"/>
      <c r="T27" s="445"/>
      <c r="U27" s="445"/>
      <c r="V27" s="446"/>
    </row>
    <row r="28" spans="1:22" s="54" customFormat="1" ht="50.1" customHeight="1" thickBot="1">
      <c r="A28" s="113"/>
      <c r="B28" s="450"/>
      <c r="C28" s="441" t="s">
        <v>182</v>
      </c>
      <c r="D28" s="113"/>
      <c r="E28" s="457" t="s">
        <v>50</v>
      </c>
      <c r="F28" s="458"/>
      <c r="G28" s="458"/>
      <c r="H28" s="458"/>
      <c r="I28" s="458"/>
      <c r="J28" s="459"/>
      <c r="K28" s="113"/>
      <c r="L28" s="85"/>
      <c r="M28" s="113"/>
      <c r="N28" s="444"/>
      <c r="O28" s="445"/>
      <c r="P28" s="445"/>
      <c r="Q28" s="445"/>
      <c r="R28" s="445"/>
      <c r="S28" s="445"/>
      <c r="T28" s="445"/>
      <c r="U28" s="445"/>
      <c r="V28" s="446"/>
    </row>
    <row r="29" spans="1:22" s="54" customFormat="1" ht="50.1" customHeight="1" thickBot="1">
      <c r="A29" s="113"/>
      <c r="B29" s="450"/>
      <c r="C29" s="442"/>
      <c r="D29" s="113"/>
      <c r="E29" s="468" t="s">
        <v>51</v>
      </c>
      <c r="F29" s="469"/>
      <c r="G29" s="469"/>
      <c r="H29" s="469"/>
      <c r="I29" s="469"/>
      <c r="J29" s="470"/>
      <c r="K29" s="113"/>
      <c r="L29" s="85"/>
      <c r="M29" s="113"/>
      <c r="N29" s="444"/>
      <c r="O29" s="445"/>
      <c r="P29" s="445"/>
      <c r="Q29" s="445"/>
      <c r="R29" s="445"/>
      <c r="S29" s="445"/>
      <c r="T29" s="445"/>
      <c r="U29" s="445"/>
      <c r="V29" s="446"/>
    </row>
    <row r="30" spans="1:22" s="54" customFormat="1" ht="50.1" customHeight="1" thickBot="1">
      <c r="A30" s="113"/>
      <c r="B30" s="450"/>
      <c r="C30" s="442"/>
      <c r="D30" s="113"/>
      <c r="E30" s="460" t="s">
        <v>52</v>
      </c>
      <c r="F30" s="461"/>
      <c r="G30" s="461"/>
      <c r="H30" s="461"/>
      <c r="I30" s="461"/>
      <c r="J30" s="462"/>
      <c r="K30" s="113"/>
      <c r="L30" s="85"/>
      <c r="M30" s="113"/>
      <c r="N30" s="444"/>
      <c r="O30" s="445"/>
      <c r="P30" s="445"/>
      <c r="Q30" s="445"/>
      <c r="R30" s="445"/>
      <c r="S30" s="445"/>
      <c r="T30" s="445"/>
      <c r="U30" s="445"/>
      <c r="V30" s="446"/>
    </row>
    <row r="31" spans="1:22" s="54" customFormat="1" ht="50.1" customHeight="1" thickBot="1">
      <c r="A31" s="113"/>
      <c r="B31" s="450"/>
      <c r="C31" s="443"/>
      <c r="D31" s="113"/>
      <c r="E31" s="460" t="s">
        <v>53</v>
      </c>
      <c r="F31" s="461"/>
      <c r="G31" s="461"/>
      <c r="H31" s="461"/>
      <c r="I31" s="461"/>
      <c r="J31" s="462"/>
      <c r="K31" s="113"/>
      <c r="L31" s="85"/>
      <c r="M31" s="113"/>
      <c r="N31" s="444"/>
      <c r="O31" s="445"/>
      <c r="P31" s="445"/>
      <c r="Q31" s="445"/>
      <c r="R31" s="445"/>
      <c r="S31" s="445"/>
      <c r="T31" s="445"/>
      <c r="U31" s="445"/>
      <c r="V31" s="446"/>
    </row>
    <row r="32" spans="1:22" s="54" customFormat="1" ht="50.1" customHeight="1" thickBot="1">
      <c r="A32" s="113"/>
      <c r="B32" s="450"/>
      <c r="C32" s="441" t="s">
        <v>206</v>
      </c>
      <c r="D32" s="113"/>
      <c r="E32" s="460" t="s">
        <v>56</v>
      </c>
      <c r="F32" s="461"/>
      <c r="G32" s="461"/>
      <c r="H32" s="461"/>
      <c r="I32" s="461"/>
      <c r="J32" s="462"/>
      <c r="K32" s="113"/>
      <c r="L32" s="85"/>
      <c r="M32" s="113"/>
      <c r="N32" s="444"/>
      <c r="O32" s="445"/>
      <c r="P32" s="445"/>
      <c r="Q32" s="445"/>
      <c r="R32" s="445"/>
      <c r="S32" s="445"/>
      <c r="T32" s="445"/>
      <c r="U32" s="445"/>
      <c r="V32" s="446"/>
    </row>
    <row r="33" spans="1:31" s="54" customFormat="1" ht="50.1" customHeight="1" thickBot="1">
      <c r="A33" s="113"/>
      <c r="B33" s="450"/>
      <c r="C33" s="443"/>
      <c r="D33" s="113"/>
      <c r="E33" s="460" t="s">
        <v>57</v>
      </c>
      <c r="F33" s="461"/>
      <c r="G33" s="461"/>
      <c r="H33" s="461"/>
      <c r="I33" s="461"/>
      <c r="J33" s="462"/>
      <c r="K33" s="113"/>
      <c r="L33" s="85"/>
      <c r="M33" s="113"/>
      <c r="N33" s="444"/>
      <c r="O33" s="445"/>
      <c r="P33" s="445"/>
      <c r="Q33" s="445"/>
      <c r="R33" s="445"/>
      <c r="S33" s="445"/>
      <c r="T33" s="445"/>
      <c r="U33" s="445"/>
      <c r="V33" s="446"/>
    </row>
    <row r="34" spans="1:31" s="54" customFormat="1" ht="50.1" customHeight="1" thickBot="1">
      <c r="A34" s="113"/>
      <c r="B34" s="450"/>
      <c r="C34" s="114" t="s">
        <v>216</v>
      </c>
      <c r="D34" s="113"/>
      <c r="E34" s="460" t="s">
        <v>616</v>
      </c>
      <c r="F34" s="461"/>
      <c r="G34" s="461"/>
      <c r="H34" s="461"/>
      <c r="I34" s="461"/>
      <c r="J34" s="462"/>
      <c r="K34" s="113"/>
      <c r="L34" s="85"/>
      <c r="M34" s="113"/>
      <c r="N34" s="444"/>
      <c r="O34" s="445"/>
      <c r="P34" s="445"/>
      <c r="Q34" s="445"/>
      <c r="R34" s="445"/>
      <c r="S34" s="445"/>
      <c r="T34" s="445"/>
      <c r="U34" s="445"/>
      <c r="V34" s="446"/>
    </row>
    <row r="35" spans="1:31" s="54" customFormat="1" ht="50.1" customHeight="1" thickBot="1">
      <c r="A35" s="113"/>
      <c r="B35" s="450"/>
      <c r="C35" s="114" t="s">
        <v>224</v>
      </c>
      <c r="D35" s="113"/>
      <c r="E35" s="460" t="s">
        <v>61</v>
      </c>
      <c r="F35" s="461"/>
      <c r="G35" s="461"/>
      <c r="H35" s="461"/>
      <c r="I35" s="461"/>
      <c r="J35" s="462"/>
      <c r="K35" s="113"/>
      <c r="L35" s="85"/>
      <c r="M35" s="113"/>
      <c r="N35" s="444"/>
      <c r="O35" s="445"/>
      <c r="P35" s="445"/>
      <c r="Q35" s="445"/>
      <c r="R35" s="445"/>
      <c r="S35" s="445"/>
      <c r="T35" s="445"/>
      <c r="U35" s="445"/>
      <c r="V35" s="446"/>
    </row>
    <row r="36" spans="1:31" s="54" customFormat="1" ht="50.1" customHeight="1" thickBot="1">
      <c r="A36" s="113"/>
      <c r="B36" s="451"/>
      <c r="C36" s="114" t="s">
        <v>236</v>
      </c>
      <c r="D36" s="113"/>
      <c r="E36" s="460" t="s">
        <v>64</v>
      </c>
      <c r="F36" s="461"/>
      <c r="G36" s="461"/>
      <c r="H36" s="461"/>
      <c r="I36" s="461"/>
      <c r="J36" s="462"/>
      <c r="K36" s="113"/>
      <c r="L36" s="85"/>
      <c r="M36" s="113"/>
      <c r="N36" s="444"/>
      <c r="O36" s="445"/>
      <c r="P36" s="445"/>
      <c r="Q36" s="445"/>
      <c r="R36" s="445"/>
      <c r="S36" s="445"/>
      <c r="T36" s="445"/>
      <c r="U36" s="445"/>
      <c r="V36" s="446"/>
    </row>
    <row r="37" spans="1:31" ht="15" customHeight="1" thickBot="1">
      <c r="L37" s="119"/>
    </row>
    <row r="38" spans="1:31" s="54" customFormat="1" ht="50.1" customHeight="1" thickBot="1">
      <c r="A38" s="113"/>
      <c r="B38" s="438" t="s">
        <v>449</v>
      </c>
      <c r="C38" s="441" t="s">
        <v>246</v>
      </c>
      <c r="D38" s="113"/>
      <c r="E38" s="447" t="s">
        <v>67</v>
      </c>
      <c r="F38" s="448"/>
      <c r="G38" s="448"/>
      <c r="H38" s="448"/>
      <c r="I38" s="448"/>
      <c r="J38" s="449"/>
      <c r="K38" s="113"/>
      <c r="L38" s="85"/>
      <c r="M38" s="113"/>
      <c r="N38" s="444"/>
      <c r="O38" s="445"/>
      <c r="P38" s="445"/>
      <c r="Q38" s="445"/>
      <c r="R38" s="445"/>
      <c r="S38" s="445"/>
      <c r="T38" s="445"/>
      <c r="U38" s="445"/>
      <c r="V38" s="446"/>
    </row>
    <row r="39" spans="1:31" s="54" customFormat="1" ht="50.1" customHeight="1" thickBot="1">
      <c r="A39" s="113"/>
      <c r="B39" s="439"/>
      <c r="C39" s="442"/>
      <c r="D39" s="113"/>
      <c r="E39" s="447" t="s">
        <v>68</v>
      </c>
      <c r="F39" s="448"/>
      <c r="G39" s="448"/>
      <c r="H39" s="448"/>
      <c r="I39" s="448"/>
      <c r="J39" s="449"/>
      <c r="K39" s="113"/>
      <c r="L39" s="85"/>
      <c r="M39" s="113"/>
      <c r="N39" s="444"/>
      <c r="O39" s="445"/>
      <c r="P39" s="445"/>
      <c r="Q39" s="445"/>
      <c r="R39" s="445"/>
      <c r="S39" s="445"/>
      <c r="T39" s="445"/>
      <c r="U39" s="445"/>
      <c r="V39" s="446"/>
    </row>
    <row r="40" spans="1:31" s="54" customFormat="1" ht="50.1" customHeight="1" thickBot="1">
      <c r="A40" s="113"/>
      <c r="B40" s="440"/>
      <c r="C40" s="443"/>
      <c r="D40" s="113"/>
      <c r="E40" s="447" t="s">
        <v>69</v>
      </c>
      <c r="F40" s="448"/>
      <c r="G40" s="448"/>
      <c r="H40" s="448"/>
      <c r="I40" s="448"/>
      <c r="J40" s="449"/>
      <c r="K40" s="113"/>
      <c r="L40" s="85"/>
      <c r="M40" s="113"/>
      <c r="N40" s="444"/>
      <c r="O40" s="445"/>
      <c r="P40" s="445"/>
      <c r="Q40" s="445"/>
      <c r="R40" s="445"/>
      <c r="S40" s="445"/>
      <c r="T40" s="445"/>
      <c r="U40" s="445"/>
      <c r="V40" s="446"/>
    </row>
    <row r="41" spans="1:31" ht="15" customHeight="1" thickBot="1">
      <c r="L41" s="119"/>
    </row>
    <row r="42" spans="1:31" s="54" customFormat="1" ht="50.1" customHeight="1" thickBot="1">
      <c r="A42" s="113"/>
      <c r="B42" s="438" t="s">
        <v>450</v>
      </c>
      <c r="C42" s="441" t="s">
        <v>258</v>
      </c>
      <c r="D42" s="113"/>
      <c r="E42" s="435" t="s">
        <v>72</v>
      </c>
      <c r="F42" s="436"/>
      <c r="G42" s="436"/>
      <c r="H42" s="436"/>
      <c r="I42" s="436"/>
      <c r="J42" s="437"/>
      <c r="K42" s="113"/>
      <c r="L42" s="85"/>
      <c r="M42" s="113"/>
      <c r="N42" s="444"/>
      <c r="O42" s="445"/>
      <c r="P42" s="445"/>
      <c r="Q42" s="445"/>
      <c r="R42" s="445"/>
      <c r="S42" s="445"/>
      <c r="T42" s="445"/>
      <c r="U42" s="445"/>
      <c r="V42" s="446"/>
    </row>
    <row r="43" spans="1:31" s="54" customFormat="1" ht="50.1" customHeight="1" thickBot="1">
      <c r="A43" s="113"/>
      <c r="B43" s="440"/>
      <c r="C43" s="443"/>
      <c r="D43" s="113"/>
      <c r="E43" s="447" t="s">
        <v>73</v>
      </c>
      <c r="F43" s="448"/>
      <c r="G43" s="448"/>
      <c r="H43" s="448"/>
      <c r="I43" s="448"/>
      <c r="J43" s="449"/>
      <c r="K43" s="113"/>
      <c r="L43" s="85"/>
      <c r="M43" s="113"/>
      <c r="N43" s="444"/>
      <c r="O43" s="445"/>
      <c r="P43" s="445"/>
      <c r="Q43" s="445"/>
      <c r="R43" s="445"/>
      <c r="S43" s="445"/>
      <c r="T43" s="445"/>
      <c r="U43" s="445"/>
      <c r="V43" s="446"/>
    </row>
    <row r="44" spans="1:31" ht="15.75" thickBot="1"/>
    <row r="45" spans="1:31" s="41" customFormat="1" ht="150" customHeight="1">
      <c r="A45" s="120"/>
      <c r="B45" s="214" t="s">
        <v>551</v>
      </c>
      <c r="C45" s="429"/>
      <c r="D45" s="430"/>
      <c r="E45" s="430"/>
      <c r="F45" s="430"/>
      <c r="G45" s="430"/>
      <c r="H45" s="430"/>
      <c r="I45" s="430"/>
      <c r="J45" s="430"/>
      <c r="K45" s="430"/>
      <c r="L45" s="431"/>
      <c r="M45" s="121"/>
      <c r="N45" s="213" t="s">
        <v>478</v>
      </c>
      <c r="O45" s="432"/>
      <c r="P45" s="433"/>
      <c r="Q45" s="433"/>
      <c r="R45" s="433"/>
      <c r="S45" s="433"/>
      <c r="T45" s="433"/>
      <c r="U45" s="433"/>
      <c r="V45" s="434"/>
      <c r="W45" s="88"/>
      <c r="X45" s="88"/>
      <c r="Y45" s="88"/>
      <c r="Z45" s="88"/>
      <c r="AA45" s="88"/>
      <c r="AB45" s="88"/>
      <c r="AC45" s="88"/>
      <c r="AD45" s="88"/>
      <c r="AE45" s="88"/>
    </row>
    <row r="46" spans="1:31" s="41" customFormat="1" ht="15.75" thickBot="1">
      <c r="A46" s="120"/>
      <c r="B46" s="122"/>
      <c r="C46" s="123"/>
      <c r="D46" s="123"/>
      <c r="E46" s="123"/>
      <c r="F46" s="123"/>
      <c r="G46" s="123"/>
      <c r="H46" s="123"/>
      <c r="I46" s="123"/>
      <c r="J46" s="123"/>
      <c r="K46" s="123"/>
      <c r="L46" s="123"/>
      <c r="M46" s="123"/>
      <c r="N46" s="123"/>
      <c r="O46" s="124"/>
      <c r="P46" s="122"/>
      <c r="Q46" s="122"/>
      <c r="R46" s="122"/>
      <c r="S46" s="123"/>
      <c r="T46" s="123"/>
      <c r="U46" s="123"/>
      <c r="V46" s="123"/>
      <c r="W46" s="90"/>
      <c r="X46" s="90"/>
      <c r="Y46" s="90"/>
      <c r="Z46" s="90"/>
      <c r="AA46" s="90"/>
      <c r="AB46" s="90"/>
      <c r="AC46" s="90"/>
      <c r="AD46" s="90"/>
      <c r="AE46" s="90"/>
    </row>
    <row r="47" spans="1:31" s="41" customFormat="1" ht="80.099999999999994" customHeight="1" thickBot="1">
      <c r="A47" s="120"/>
      <c r="B47" s="452" t="s">
        <v>489</v>
      </c>
      <c r="C47" s="453"/>
      <c r="D47" s="125"/>
      <c r="E47" s="454"/>
      <c r="F47" s="455"/>
      <c r="G47" s="455"/>
      <c r="H47" s="455"/>
      <c r="I47" s="455"/>
      <c r="J47" s="455"/>
      <c r="K47" s="455"/>
      <c r="L47" s="455"/>
      <c r="M47" s="455"/>
      <c r="N47" s="455"/>
      <c r="O47" s="455"/>
      <c r="P47" s="455"/>
      <c r="Q47" s="455"/>
      <c r="R47" s="455"/>
      <c r="S47" s="455"/>
      <c r="T47" s="455"/>
      <c r="U47" s="455"/>
      <c r="V47" s="456"/>
      <c r="W47" s="91"/>
      <c r="X47" s="91"/>
      <c r="Y47" s="91"/>
      <c r="Z47" s="91"/>
      <c r="AA47" s="91"/>
      <c r="AB47" s="91"/>
      <c r="AC47" s="91"/>
      <c r="AD47" s="91"/>
      <c r="AE47" s="91"/>
    </row>
    <row r="48" spans="1:31" s="41" customFormat="1" ht="15.75" thickBot="1">
      <c r="A48" s="120"/>
      <c r="B48" s="126"/>
      <c r="C48" s="122"/>
      <c r="D48" s="122"/>
      <c r="E48" s="122"/>
      <c r="F48" s="122"/>
      <c r="G48" s="122"/>
      <c r="H48" s="122"/>
      <c r="I48" s="122"/>
      <c r="J48" s="122"/>
      <c r="K48" s="122"/>
      <c r="L48" s="122"/>
      <c r="M48" s="122"/>
      <c r="N48" s="122"/>
      <c r="O48" s="122"/>
      <c r="P48" s="122"/>
      <c r="Q48" s="122"/>
      <c r="R48" s="122"/>
      <c r="S48" s="122"/>
      <c r="T48" s="122"/>
      <c r="U48" s="122"/>
      <c r="V48" s="122"/>
      <c r="W48" s="89"/>
      <c r="X48" s="89"/>
      <c r="Y48" s="89"/>
      <c r="Z48" s="89"/>
      <c r="AA48" s="89"/>
      <c r="AB48" s="89"/>
      <c r="AC48" s="89"/>
      <c r="AD48" s="89"/>
      <c r="AE48" s="89"/>
    </row>
    <row r="49" spans="1:31" s="41" customFormat="1" ht="80.099999999999994" customHeight="1" thickBot="1">
      <c r="A49" s="120"/>
      <c r="B49" s="424" t="s">
        <v>409</v>
      </c>
      <c r="C49" s="425"/>
      <c r="D49" s="125"/>
      <c r="E49" s="426"/>
      <c r="F49" s="427"/>
      <c r="G49" s="427"/>
      <c r="H49" s="427"/>
      <c r="I49" s="427"/>
      <c r="J49" s="427"/>
      <c r="K49" s="427"/>
      <c r="L49" s="427"/>
      <c r="M49" s="427"/>
      <c r="N49" s="427"/>
      <c r="O49" s="427"/>
      <c r="P49" s="427"/>
      <c r="Q49" s="427"/>
      <c r="R49" s="427"/>
      <c r="S49" s="427"/>
      <c r="T49" s="427"/>
      <c r="U49" s="427"/>
      <c r="V49" s="428"/>
      <c r="W49" s="91"/>
      <c r="X49" s="91"/>
      <c r="Y49" s="91"/>
      <c r="Z49" s="91"/>
      <c r="AA49" s="91"/>
      <c r="AB49" s="91"/>
      <c r="AC49" s="91"/>
      <c r="AD49" s="91"/>
      <c r="AE49" s="91"/>
    </row>
    <row r="50" spans="1:31" s="41" customFormat="1">
      <c r="A50" s="120"/>
      <c r="B50" s="120"/>
      <c r="C50" s="120"/>
      <c r="D50" s="120"/>
      <c r="E50" s="120"/>
      <c r="F50" s="120"/>
      <c r="G50" s="120"/>
      <c r="H50" s="120"/>
      <c r="I50" s="120"/>
      <c r="J50" s="120"/>
      <c r="K50" s="120"/>
      <c r="L50" s="120"/>
      <c r="M50" s="120"/>
      <c r="N50" s="120"/>
      <c r="O50" s="120"/>
      <c r="P50" s="120"/>
      <c r="Q50" s="120"/>
      <c r="R50" s="120"/>
      <c r="S50" s="120"/>
      <c r="T50" s="120"/>
      <c r="U50" s="120"/>
      <c r="V50" s="120"/>
    </row>
    <row r="51" spans="1:31" s="41" customFormat="1">
      <c r="A51" s="120"/>
      <c r="B51" s="120"/>
      <c r="C51" s="120"/>
      <c r="D51" s="120"/>
      <c r="E51" s="120"/>
      <c r="F51" s="120"/>
      <c r="G51" s="120"/>
      <c r="H51" s="120"/>
      <c r="I51" s="120"/>
      <c r="J51" s="120"/>
      <c r="K51" s="120"/>
      <c r="L51" s="120"/>
      <c r="M51" s="120"/>
      <c r="N51" s="120"/>
      <c r="O51" s="120"/>
      <c r="P51" s="120"/>
      <c r="Q51" s="120"/>
      <c r="R51" s="120"/>
      <c r="S51" s="120"/>
      <c r="T51" s="120"/>
      <c r="U51" s="120"/>
      <c r="V51" s="120"/>
    </row>
  </sheetData>
  <sheetProtection password="E2D6" sheet="1" objects="1" scenarios="1" selectLockedCells="1"/>
  <mergeCells count="86">
    <mergeCell ref="B8:E8"/>
    <mergeCell ref="C3:H3"/>
    <mergeCell ref="J3:L3"/>
    <mergeCell ref="N3:P3"/>
    <mergeCell ref="R3:U3"/>
    <mergeCell ref="C5:E5"/>
    <mergeCell ref="G5:J5"/>
    <mergeCell ref="L5:P5"/>
    <mergeCell ref="R5:U5"/>
    <mergeCell ref="H8:O8"/>
    <mergeCell ref="B10:B14"/>
    <mergeCell ref="E10:J10"/>
    <mergeCell ref="N10:V10"/>
    <mergeCell ref="E11:J11"/>
    <mergeCell ref="N11:V11"/>
    <mergeCell ref="C12:C14"/>
    <mergeCell ref="E12:J12"/>
    <mergeCell ref="N12:V12"/>
    <mergeCell ref="E13:J13"/>
    <mergeCell ref="N13:V13"/>
    <mergeCell ref="E14:J14"/>
    <mergeCell ref="N14:V14"/>
    <mergeCell ref="B16:B20"/>
    <mergeCell ref="E16:J16"/>
    <mergeCell ref="N16:V16"/>
    <mergeCell ref="E17:J17"/>
    <mergeCell ref="N17:V17"/>
    <mergeCell ref="E18:J18"/>
    <mergeCell ref="N18:V18"/>
    <mergeCell ref="E19:J19"/>
    <mergeCell ref="N19:V19"/>
    <mergeCell ref="E20:J20"/>
    <mergeCell ref="N20:V20"/>
    <mergeCell ref="B27:B36"/>
    <mergeCell ref="E34:J34"/>
    <mergeCell ref="N34:V34"/>
    <mergeCell ref="B22:B25"/>
    <mergeCell ref="C22:C24"/>
    <mergeCell ref="E22:J22"/>
    <mergeCell ref="N22:V22"/>
    <mergeCell ref="E23:J23"/>
    <mergeCell ref="N23:V23"/>
    <mergeCell ref="E24:J24"/>
    <mergeCell ref="N24:V24"/>
    <mergeCell ref="E25:J25"/>
    <mergeCell ref="N25:V25"/>
    <mergeCell ref="N30:V30"/>
    <mergeCell ref="E32:J32"/>
    <mergeCell ref="N32:V32"/>
    <mergeCell ref="E40:J40"/>
    <mergeCell ref="N40:V40"/>
    <mergeCell ref="B42:B43"/>
    <mergeCell ref="C42:C43"/>
    <mergeCell ref="E42:J42"/>
    <mergeCell ref="N42:V42"/>
    <mergeCell ref="E43:J43"/>
    <mergeCell ref="N43:V43"/>
    <mergeCell ref="B38:B40"/>
    <mergeCell ref="C38:C40"/>
    <mergeCell ref="E38:J38"/>
    <mergeCell ref="N38:V38"/>
    <mergeCell ref="E39:J39"/>
    <mergeCell ref="N39:V39"/>
    <mergeCell ref="E27:J27"/>
    <mergeCell ref="N27:V27"/>
    <mergeCell ref="C28:C31"/>
    <mergeCell ref="E28:J28"/>
    <mergeCell ref="C32:C33"/>
    <mergeCell ref="E31:J31"/>
    <mergeCell ref="N31:V31"/>
    <mergeCell ref="N33:V33"/>
    <mergeCell ref="E33:J33"/>
    <mergeCell ref="E35:J35"/>
    <mergeCell ref="N35:V35"/>
    <mergeCell ref="E36:J36"/>
    <mergeCell ref="N36:V36"/>
    <mergeCell ref="N28:V28"/>
    <mergeCell ref="E29:J29"/>
    <mergeCell ref="N29:V29"/>
    <mergeCell ref="E30:J30"/>
    <mergeCell ref="B49:C49"/>
    <mergeCell ref="E49:V49"/>
    <mergeCell ref="B47:C47"/>
    <mergeCell ref="E47:V47"/>
    <mergeCell ref="C45:L45"/>
    <mergeCell ref="O45:V45"/>
  </mergeCells>
  <conditionalFormatting sqref="L27:L36">
    <cfRule type="cellIs" dxfId="524" priority="36" operator="equal">
      <formula>"M_C"</formula>
    </cfRule>
    <cfRule type="cellIs" dxfId="523" priority="37" operator="equal">
      <formula>"T_B_M"</formula>
    </cfRule>
    <cfRule type="cellIs" dxfId="522" priority="38" operator="equal">
      <formula>"M_S"</formula>
    </cfRule>
    <cfRule type="cellIs" dxfId="521" priority="39" operator="equal">
      <formula>"M_I"</formula>
    </cfRule>
  </conditionalFormatting>
  <conditionalFormatting sqref="G15:H15 G21:H21 G26:H26">
    <cfRule type="cellIs" dxfId="520" priority="34" operator="equal">
      <formula>"AUTO"</formula>
    </cfRule>
    <cfRule type="cellIs" dxfId="519" priority="35" operator="equal">
      <formula>"VISITE"</formula>
    </cfRule>
  </conditionalFormatting>
  <conditionalFormatting sqref="L10:L14">
    <cfRule type="cellIs" dxfId="518" priority="30" operator="equal">
      <formula>"M_C"</formula>
    </cfRule>
    <cfRule type="cellIs" dxfId="517" priority="31" operator="equal">
      <formula>"T_B_M"</formula>
    </cfRule>
    <cfRule type="cellIs" dxfId="516" priority="32" operator="equal">
      <formula>"M_S"</formula>
    </cfRule>
    <cfRule type="cellIs" dxfId="515" priority="33" operator="equal">
      <formula>"M_I"</formula>
    </cfRule>
  </conditionalFormatting>
  <conditionalFormatting sqref="L16:L20">
    <cfRule type="cellIs" dxfId="514" priority="26" operator="equal">
      <formula>"M_C"</formula>
    </cfRule>
    <cfRule type="cellIs" dxfId="513" priority="27" operator="equal">
      <formula>"T_B_M"</formula>
    </cfRule>
    <cfRule type="cellIs" dxfId="512" priority="28" operator="equal">
      <formula>"M_S"</formula>
    </cfRule>
    <cfRule type="cellIs" dxfId="511" priority="29" operator="equal">
      <formula>"M_I"</formula>
    </cfRule>
  </conditionalFormatting>
  <conditionalFormatting sqref="L22:L25">
    <cfRule type="cellIs" dxfId="510" priority="22" operator="equal">
      <formula>"M_C"</formula>
    </cfRule>
    <cfRule type="cellIs" dxfId="509" priority="23" operator="equal">
      <formula>"T_B_M"</formula>
    </cfRule>
    <cfRule type="cellIs" dxfId="508" priority="24" operator="equal">
      <formula>"M_S"</formula>
    </cfRule>
    <cfRule type="cellIs" dxfId="507" priority="25" operator="equal">
      <formula>"M_I"</formula>
    </cfRule>
  </conditionalFormatting>
  <conditionalFormatting sqref="L32:L36">
    <cfRule type="cellIs" dxfId="506" priority="18" operator="equal">
      <formula>"M_C"</formula>
    </cfRule>
    <cfRule type="cellIs" dxfId="505" priority="19" operator="equal">
      <formula>"T_B_M"</formula>
    </cfRule>
    <cfRule type="cellIs" dxfId="504" priority="20" operator="equal">
      <formula>"M_S"</formula>
    </cfRule>
    <cfRule type="cellIs" dxfId="503" priority="21" operator="equal">
      <formula>"M_I"</formula>
    </cfRule>
  </conditionalFormatting>
  <conditionalFormatting sqref="L38:L40">
    <cfRule type="cellIs" dxfId="502" priority="14" operator="equal">
      <formula>"M_C"</formula>
    </cfRule>
    <cfRule type="cellIs" dxfId="501" priority="15" operator="equal">
      <formula>"T_B_M"</formula>
    </cfRule>
    <cfRule type="cellIs" dxfId="500" priority="16" operator="equal">
      <formula>"M_S"</formula>
    </cfRule>
    <cfRule type="cellIs" dxfId="499" priority="17" operator="equal">
      <formula>"M_I"</formula>
    </cfRule>
  </conditionalFormatting>
  <conditionalFormatting sqref="L42:L43">
    <cfRule type="cellIs" dxfId="498" priority="10" operator="equal">
      <formula>"M_C"</formula>
    </cfRule>
    <cfRule type="cellIs" dxfId="497" priority="11" operator="equal">
      <formula>"T_B_M"</formula>
    </cfRule>
    <cfRule type="cellIs" dxfId="496" priority="12" operator="equal">
      <formula>"M_S"</formula>
    </cfRule>
    <cfRule type="cellIs" dxfId="495" priority="13" operator="equal">
      <formula>"M_I"</formula>
    </cfRule>
  </conditionalFormatting>
  <conditionalFormatting sqref="N3:P3">
    <cfRule type="cellIs" dxfId="494" priority="8" operator="equal">
      <formula>"AUTO_POS"</formula>
    </cfRule>
    <cfRule type="cellIs" dxfId="493" priority="9" operator="equal">
      <formula>"VISITE"</formula>
    </cfRule>
  </conditionalFormatting>
  <conditionalFormatting sqref="L10:L43">
    <cfRule type="cellIs" dxfId="492" priority="4" operator="equal">
      <formula>"TBM"</formula>
    </cfRule>
  </conditionalFormatting>
  <conditionalFormatting sqref="C45">
    <cfRule type="cellIs" dxfId="491" priority="1" operator="equal">
      <formula>"C3"</formula>
    </cfRule>
    <cfRule type="cellIs" dxfId="490" priority="2" operator="equal">
      <formula>"C2"</formula>
    </cfRule>
    <cfRule type="cellIs" dxfId="489" priority="3" operator="equal">
      <formula>"C1"</formula>
    </cfRule>
  </conditionalFormatting>
  <dataValidations count="1">
    <dataValidation type="list" allowBlank="1" showInputMessage="1" showErrorMessage="1" sqref="L10:L14 L16:L20 L22:L25 L27:L36 L38:L40 L42:L43" xr:uid="{00000000-0002-0000-0500-000000000000}">
      <formula1>L_NIVEAUX</formula1>
    </dataValidation>
  </dataValidations>
  <hyperlinks>
    <hyperlink ref="B8:E8" location="DESCRIPTEURS!A1" display="ACCES AUX DESCRIPTEURS"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1"/>
  <dimension ref="A1:AE51"/>
  <sheetViews>
    <sheetView zoomScale="80" zoomScaleNormal="80" workbookViewId="0">
      <pane ySplit="9" topLeftCell="A10" activePane="bottomLeft" state="frozen"/>
      <selection activeCell="N27" sqref="N27:V27"/>
      <selection pane="bottomLeft" activeCell="L10" sqref="L10"/>
    </sheetView>
  </sheetViews>
  <sheetFormatPr baseColWidth="10" defaultColWidth="11.42578125" defaultRowHeight="15"/>
  <cols>
    <col min="1" max="1" width="4.140625" style="92" customWidth="1"/>
    <col min="2" max="2" width="7.85546875" style="92" customWidth="1"/>
    <col min="3" max="3" width="15.7109375" style="92" customWidth="1"/>
    <col min="4" max="4" width="1.7109375" style="92" customWidth="1"/>
    <col min="5" max="5" width="15.7109375" style="92" customWidth="1"/>
    <col min="6" max="6" width="1.140625" style="92" customWidth="1"/>
    <col min="7" max="8" width="11.42578125" style="92"/>
    <col min="9" max="9" width="1.140625" style="92" customWidth="1"/>
    <col min="10" max="10" width="11.42578125" style="92"/>
    <col min="11" max="11" width="1.28515625" style="92" customWidth="1"/>
    <col min="12" max="12" width="11.42578125" style="92"/>
    <col min="13" max="13" width="1" style="92" customWidth="1"/>
    <col min="14" max="16" width="11.42578125" style="92"/>
    <col min="17" max="17" width="1.140625" style="92" customWidth="1"/>
    <col min="18" max="22" width="11.42578125" style="92"/>
    <col min="23" max="16384" width="11.42578125" style="12"/>
  </cols>
  <sheetData>
    <row r="1" spans="1:22" ht="15.75" thickBot="1"/>
    <row r="2" spans="1:22" s="84" customFormat="1" ht="5.0999999999999996" customHeight="1">
      <c r="A2" s="93"/>
      <c r="B2" s="94"/>
      <c r="C2" s="95"/>
      <c r="D2" s="95"/>
      <c r="E2" s="95"/>
      <c r="F2" s="95"/>
      <c r="G2" s="95"/>
      <c r="H2" s="95"/>
      <c r="I2" s="95"/>
      <c r="J2" s="95"/>
      <c r="K2" s="95"/>
      <c r="L2" s="95"/>
      <c r="M2" s="95"/>
      <c r="N2" s="95"/>
      <c r="O2" s="95"/>
      <c r="P2" s="95"/>
      <c r="Q2" s="95"/>
      <c r="R2" s="95"/>
      <c r="S2" s="95"/>
      <c r="T2" s="95"/>
      <c r="U2" s="95"/>
      <c r="V2" s="96"/>
    </row>
    <row r="3" spans="1:22" s="84" customFormat="1" ht="20.100000000000001" customHeight="1">
      <c r="A3" s="93"/>
      <c r="B3" s="97"/>
      <c r="C3" s="471" t="s">
        <v>481</v>
      </c>
      <c r="D3" s="471"/>
      <c r="E3" s="471"/>
      <c r="F3" s="471"/>
      <c r="G3" s="471"/>
      <c r="H3" s="471"/>
      <c r="I3" s="98"/>
      <c r="J3" s="472" t="str">
        <f>IF(INFORMATIONS!C60&lt;&gt;"",INFORMATIONS!C60,"")</f>
        <v/>
      </c>
      <c r="K3" s="466"/>
      <c r="L3" s="466"/>
      <c r="M3" s="98"/>
      <c r="N3" s="466" t="str">
        <f>IF(INFORMATIONS!B64="VISITE","VISITE",IF(INFORMATIONS!B65="AUTO_POS","AUTO_POS",""))</f>
        <v/>
      </c>
      <c r="O3" s="466"/>
      <c r="P3" s="466"/>
      <c r="Q3" s="98"/>
      <c r="R3" s="466" t="str">
        <f>IF(INFORMATIONS!C59&lt;&gt;"",INFORMATIONS!C59,"")</f>
        <v/>
      </c>
      <c r="S3" s="466"/>
      <c r="T3" s="466"/>
      <c r="U3" s="466"/>
      <c r="V3" s="99"/>
    </row>
    <row r="4" spans="1:22" s="84" customFormat="1" ht="5.0999999999999996" customHeight="1">
      <c r="A4" s="93"/>
      <c r="B4" s="100"/>
      <c r="C4" s="101"/>
      <c r="D4" s="101"/>
      <c r="E4" s="101"/>
      <c r="F4" s="101"/>
      <c r="G4" s="101"/>
      <c r="H4" s="101"/>
      <c r="I4" s="101"/>
      <c r="J4" s="101"/>
      <c r="K4" s="101"/>
      <c r="L4" s="101"/>
      <c r="M4" s="101"/>
      <c r="N4" s="101"/>
      <c r="O4" s="101"/>
      <c r="P4" s="101"/>
      <c r="Q4" s="101"/>
      <c r="R4" s="101"/>
      <c r="S4" s="101"/>
      <c r="T4" s="101"/>
      <c r="U4" s="101"/>
      <c r="V4" s="102"/>
    </row>
    <row r="5" spans="1:22" s="87" customFormat="1" ht="21" customHeight="1">
      <c r="A5" s="103"/>
      <c r="B5" s="104"/>
      <c r="C5" s="467" t="str">
        <f>IF(INFORMATIONS!C64&lt;&gt;"",INFORMATIONS!C64,"")</f>
        <v/>
      </c>
      <c r="D5" s="467"/>
      <c r="E5" s="467"/>
      <c r="F5" s="105"/>
      <c r="G5" s="467" t="str">
        <f>IF(INFORMATIONS!D64&lt;&gt;"",INFORMATIONS!D64,"")</f>
        <v/>
      </c>
      <c r="H5" s="467"/>
      <c r="I5" s="467"/>
      <c r="J5" s="467"/>
      <c r="K5" s="105"/>
      <c r="L5" s="467" t="str">
        <f>IF(INFORMATIONS!C61&lt;&gt;"",INFORMATIONS!C61,"")</f>
        <v/>
      </c>
      <c r="M5" s="467"/>
      <c r="N5" s="467"/>
      <c r="O5" s="467"/>
      <c r="P5" s="467"/>
      <c r="Q5" s="105"/>
      <c r="R5" s="467" t="str">
        <f>IF(INFORMATIONS!C62&lt;&gt;"",INFORMATIONS!C62,"")</f>
        <v/>
      </c>
      <c r="S5" s="467"/>
      <c r="T5" s="467"/>
      <c r="U5" s="467"/>
      <c r="V5" s="106"/>
    </row>
    <row r="6" spans="1:22" s="84" customFormat="1" ht="5.0999999999999996" customHeight="1" thickBot="1">
      <c r="A6" s="93"/>
      <c r="B6" s="107"/>
      <c r="C6" s="108"/>
      <c r="D6" s="108"/>
      <c r="E6" s="108"/>
      <c r="F6" s="108"/>
      <c r="G6" s="108"/>
      <c r="H6" s="108"/>
      <c r="I6" s="108"/>
      <c r="J6" s="108"/>
      <c r="K6" s="108"/>
      <c r="L6" s="108"/>
      <c r="M6" s="108"/>
      <c r="N6" s="108"/>
      <c r="O6" s="108"/>
      <c r="P6" s="108"/>
      <c r="Q6" s="108"/>
      <c r="R6" s="108"/>
      <c r="S6" s="108"/>
      <c r="T6" s="108"/>
      <c r="U6" s="108"/>
      <c r="V6" s="109"/>
    </row>
    <row r="7" spans="1:22" ht="15" customHeight="1" thickBot="1"/>
    <row r="8" spans="1:22" s="52" customFormat="1" ht="30" customHeight="1" thickBot="1">
      <c r="A8" s="110"/>
      <c r="B8" s="473" t="s">
        <v>548</v>
      </c>
      <c r="C8" s="474"/>
      <c r="D8" s="474"/>
      <c r="E8" s="475"/>
      <c r="F8" s="112"/>
      <c r="G8" s="112"/>
      <c r="H8" s="421" t="s">
        <v>605</v>
      </c>
      <c r="I8" s="422"/>
      <c r="J8" s="422"/>
      <c r="K8" s="422"/>
      <c r="L8" s="422"/>
      <c r="M8" s="422"/>
      <c r="N8" s="422"/>
      <c r="O8" s="423"/>
      <c r="P8" s="112"/>
      <c r="Q8" s="112"/>
      <c r="R8" s="112"/>
      <c r="S8" s="112"/>
      <c r="T8" s="112"/>
      <c r="U8" s="112"/>
      <c r="V8" s="110"/>
    </row>
    <row r="9" spans="1:22" ht="15" customHeight="1" thickBot="1"/>
    <row r="10" spans="1:22" s="54" customFormat="1" ht="50.1" customHeight="1" thickBot="1">
      <c r="A10" s="113"/>
      <c r="B10" s="438" t="s">
        <v>445</v>
      </c>
      <c r="C10" s="114" t="s">
        <v>78</v>
      </c>
      <c r="D10" s="113"/>
      <c r="E10" s="447" t="s">
        <v>4</v>
      </c>
      <c r="F10" s="448"/>
      <c r="G10" s="448"/>
      <c r="H10" s="448"/>
      <c r="I10" s="448"/>
      <c r="J10" s="449"/>
      <c r="K10" s="113"/>
      <c r="L10" s="85"/>
      <c r="M10" s="113"/>
      <c r="N10" s="444"/>
      <c r="O10" s="445"/>
      <c r="P10" s="445"/>
      <c r="Q10" s="445"/>
      <c r="R10" s="445"/>
      <c r="S10" s="445"/>
      <c r="T10" s="445"/>
      <c r="U10" s="445"/>
      <c r="V10" s="446"/>
    </row>
    <row r="11" spans="1:22" s="54" customFormat="1" ht="50.1" customHeight="1" thickBot="1">
      <c r="A11" s="113"/>
      <c r="B11" s="439"/>
      <c r="C11" s="114" t="s">
        <v>86</v>
      </c>
      <c r="D11" s="113"/>
      <c r="E11" s="463" t="s">
        <v>10</v>
      </c>
      <c r="F11" s="464"/>
      <c r="G11" s="464"/>
      <c r="H11" s="464"/>
      <c r="I11" s="464"/>
      <c r="J11" s="465"/>
      <c r="K11" s="113"/>
      <c r="L11" s="85"/>
      <c r="M11" s="113"/>
      <c r="N11" s="444"/>
      <c r="O11" s="445"/>
      <c r="P11" s="445"/>
      <c r="Q11" s="445"/>
      <c r="R11" s="445"/>
      <c r="S11" s="445"/>
      <c r="T11" s="445"/>
      <c r="U11" s="445"/>
      <c r="V11" s="446"/>
    </row>
    <row r="12" spans="1:22" s="54" customFormat="1" ht="50.1" customHeight="1" thickBot="1">
      <c r="A12" s="113"/>
      <c r="B12" s="439"/>
      <c r="C12" s="441" t="s">
        <v>92</v>
      </c>
      <c r="D12" s="113"/>
      <c r="E12" s="460" t="s">
        <v>15</v>
      </c>
      <c r="F12" s="461"/>
      <c r="G12" s="461"/>
      <c r="H12" s="461"/>
      <c r="I12" s="461"/>
      <c r="J12" s="462"/>
      <c r="K12" s="113"/>
      <c r="L12" s="85"/>
      <c r="M12" s="113"/>
      <c r="N12" s="444"/>
      <c r="O12" s="445"/>
      <c r="P12" s="445"/>
      <c r="Q12" s="445"/>
      <c r="R12" s="445"/>
      <c r="S12" s="445"/>
      <c r="T12" s="445"/>
      <c r="U12" s="445"/>
      <c r="V12" s="446"/>
    </row>
    <row r="13" spans="1:22" s="54" customFormat="1" ht="50.1" customHeight="1" thickBot="1">
      <c r="A13" s="113"/>
      <c r="B13" s="439"/>
      <c r="C13" s="442"/>
      <c r="D13" s="113"/>
      <c r="E13" s="457" t="s">
        <v>16</v>
      </c>
      <c r="F13" s="458"/>
      <c r="G13" s="458"/>
      <c r="H13" s="458"/>
      <c r="I13" s="458"/>
      <c r="J13" s="459"/>
      <c r="K13" s="113"/>
      <c r="L13" s="85"/>
      <c r="M13" s="113"/>
      <c r="N13" s="444"/>
      <c r="O13" s="445"/>
      <c r="P13" s="445"/>
      <c r="Q13" s="445"/>
      <c r="R13" s="445"/>
      <c r="S13" s="445"/>
      <c r="T13" s="445"/>
      <c r="U13" s="445"/>
      <c r="V13" s="446"/>
    </row>
    <row r="14" spans="1:22" s="54" customFormat="1" ht="50.1" customHeight="1" thickBot="1">
      <c r="A14" s="113"/>
      <c r="B14" s="440"/>
      <c r="C14" s="443"/>
      <c r="D14" s="113"/>
      <c r="E14" s="460" t="s">
        <v>17</v>
      </c>
      <c r="F14" s="461"/>
      <c r="G14" s="461"/>
      <c r="H14" s="461"/>
      <c r="I14" s="461"/>
      <c r="J14" s="462"/>
      <c r="K14" s="113"/>
      <c r="L14" s="85"/>
      <c r="M14" s="113"/>
      <c r="N14" s="444"/>
      <c r="O14" s="445"/>
      <c r="P14" s="445"/>
      <c r="Q14" s="445"/>
      <c r="R14" s="445"/>
      <c r="S14" s="445"/>
      <c r="T14" s="445"/>
      <c r="U14" s="445"/>
      <c r="V14" s="446"/>
    </row>
    <row r="15" spans="1:22" s="53" customFormat="1" ht="15" customHeight="1" thickBot="1">
      <c r="A15" s="115"/>
      <c r="B15" s="115"/>
      <c r="C15" s="116"/>
      <c r="D15" s="116"/>
      <c r="E15" s="116"/>
      <c r="F15" s="116"/>
      <c r="G15" s="117"/>
      <c r="H15" s="117"/>
      <c r="I15" s="117"/>
      <c r="J15" s="118"/>
      <c r="K15" s="118"/>
      <c r="L15" s="118"/>
      <c r="M15" s="115"/>
      <c r="N15" s="116"/>
      <c r="O15" s="116"/>
      <c r="P15" s="116"/>
      <c r="Q15" s="116"/>
      <c r="R15" s="116"/>
      <c r="S15" s="116"/>
      <c r="T15" s="116"/>
      <c r="U15" s="115"/>
      <c r="V15" s="115"/>
    </row>
    <row r="16" spans="1:22" s="54" customFormat="1" ht="50.1" customHeight="1" thickBot="1">
      <c r="A16" s="113"/>
      <c r="B16" s="438" t="s">
        <v>446</v>
      </c>
      <c r="C16" s="114" t="s">
        <v>102</v>
      </c>
      <c r="D16" s="113"/>
      <c r="E16" s="435" t="s">
        <v>22</v>
      </c>
      <c r="F16" s="436"/>
      <c r="G16" s="436"/>
      <c r="H16" s="436"/>
      <c r="I16" s="436"/>
      <c r="J16" s="437"/>
      <c r="K16" s="113"/>
      <c r="L16" s="85"/>
      <c r="M16" s="113"/>
      <c r="N16" s="444"/>
      <c r="O16" s="445"/>
      <c r="P16" s="445"/>
      <c r="Q16" s="445"/>
      <c r="R16" s="445"/>
      <c r="S16" s="445"/>
      <c r="T16" s="445"/>
      <c r="U16" s="445"/>
      <c r="V16" s="446"/>
    </row>
    <row r="17" spans="1:22" s="54" customFormat="1" ht="50.1" customHeight="1" thickBot="1">
      <c r="A17" s="113"/>
      <c r="B17" s="439"/>
      <c r="C17" s="114" t="s">
        <v>108</v>
      </c>
      <c r="D17" s="113"/>
      <c r="E17" s="447" t="s">
        <v>25</v>
      </c>
      <c r="F17" s="448"/>
      <c r="G17" s="448"/>
      <c r="H17" s="448"/>
      <c r="I17" s="448"/>
      <c r="J17" s="449"/>
      <c r="K17" s="113"/>
      <c r="L17" s="85"/>
      <c r="M17" s="113"/>
      <c r="N17" s="444"/>
      <c r="O17" s="445"/>
      <c r="P17" s="445"/>
      <c r="Q17" s="445"/>
      <c r="R17" s="445"/>
      <c r="S17" s="445"/>
      <c r="T17" s="445"/>
      <c r="U17" s="445"/>
      <c r="V17" s="446"/>
    </row>
    <row r="18" spans="1:22" s="54" customFormat="1" ht="50.1" customHeight="1" thickBot="1">
      <c r="A18" s="113"/>
      <c r="B18" s="439"/>
      <c r="C18" s="114" t="s">
        <v>114</v>
      </c>
      <c r="D18" s="113"/>
      <c r="E18" s="447" t="s">
        <v>29</v>
      </c>
      <c r="F18" s="448"/>
      <c r="G18" s="448"/>
      <c r="H18" s="448"/>
      <c r="I18" s="448"/>
      <c r="J18" s="449"/>
      <c r="K18" s="113"/>
      <c r="L18" s="85"/>
      <c r="M18" s="113"/>
      <c r="N18" s="444"/>
      <c r="O18" s="445"/>
      <c r="P18" s="445"/>
      <c r="Q18" s="445"/>
      <c r="R18" s="445"/>
      <c r="S18" s="445"/>
      <c r="T18" s="445"/>
      <c r="U18" s="445"/>
      <c r="V18" s="446"/>
    </row>
    <row r="19" spans="1:22" s="54" customFormat="1" ht="50.1" customHeight="1" thickBot="1">
      <c r="A19" s="113"/>
      <c r="B19" s="439"/>
      <c r="C19" s="114" t="s">
        <v>120</v>
      </c>
      <c r="D19" s="113"/>
      <c r="E19" s="447" t="s">
        <v>33</v>
      </c>
      <c r="F19" s="448"/>
      <c r="G19" s="448"/>
      <c r="H19" s="448"/>
      <c r="I19" s="448"/>
      <c r="J19" s="449"/>
      <c r="K19" s="113"/>
      <c r="L19" s="85"/>
      <c r="M19" s="113"/>
      <c r="N19" s="444"/>
      <c r="O19" s="445"/>
      <c r="P19" s="445"/>
      <c r="Q19" s="445"/>
      <c r="R19" s="445"/>
      <c r="S19" s="445"/>
      <c r="T19" s="445"/>
      <c r="U19" s="445"/>
      <c r="V19" s="446"/>
    </row>
    <row r="20" spans="1:22" s="54" customFormat="1" ht="50.1" customHeight="1" thickBot="1">
      <c r="A20" s="113"/>
      <c r="B20" s="440"/>
      <c r="C20" s="114" t="s">
        <v>128</v>
      </c>
      <c r="D20" s="113"/>
      <c r="E20" s="447" t="s">
        <v>37</v>
      </c>
      <c r="F20" s="448"/>
      <c r="G20" s="448"/>
      <c r="H20" s="448"/>
      <c r="I20" s="448"/>
      <c r="J20" s="449"/>
      <c r="K20" s="113"/>
      <c r="L20" s="85"/>
      <c r="M20" s="113"/>
      <c r="N20" s="444"/>
      <c r="O20" s="445"/>
      <c r="P20" s="445"/>
      <c r="Q20" s="445"/>
      <c r="R20" s="445"/>
      <c r="S20" s="445"/>
      <c r="T20" s="445"/>
      <c r="U20" s="445"/>
      <c r="V20" s="446"/>
    </row>
    <row r="21" spans="1:22" s="53" customFormat="1" ht="15" customHeight="1" thickBot="1">
      <c r="A21" s="115"/>
      <c r="B21" s="115"/>
      <c r="C21" s="116"/>
      <c r="D21" s="116"/>
      <c r="E21" s="116"/>
      <c r="F21" s="116"/>
      <c r="G21" s="117"/>
      <c r="H21" s="117"/>
      <c r="I21" s="117"/>
      <c r="J21" s="118"/>
      <c r="K21" s="118"/>
      <c r="L21" s="118"/>
      <c r="M21" s="115"/>
      <c r="N21" s="116"/>
      <c r="O21" s="116"/>
      <c r="P21" s="116"/>
      <c r="Q21" s="116"/>
      <c r="R21" s="116"/>
      <c r="S21" s="116"/>
      <c r="T21" s="116"/>
      <c r="U21" s="115"/>
      <c r="V21" s="115"/>
    </row>
    <row r="22" spans="1:22" s="54" customFormat="1" ht="50.1" customHeight="1" thickBot="1">
      <c r="A22" s="113"/>
      <c r="B22" s="438" t="s">
        <v>447</v>
      </c>
      <c r="C22" s="441" t="s">
        <v>136</v>
      </c>
      <c r="D22" s="113"/>
      <c r="E22" s="457" t="s">
        <v>40</v>
      </c>
      <c r="F22" s="458"/>
      <c r="G22" s="458"/>
      <c r="H22" s="458"/>
      <c r="I22" s="458"/>
      <c r="J22" s="459"/>
      <c r="K22" s="113"/>
      <c r="L22" s="86"/>
      <c r="M22" s="113"/>
      <c r="N22" s="444"/>
      <c r="O22" s="445"/>
      <c r="P22" s="445"/>
      <c r="Q22" s="445"/>
      <c r="R22" s="445"/>
      <c r="S22" s="445"/>
      <c r="T22" s="445"/>
      <c r="U22" s="445"/>
      <c r="V22" s="446"/>
    </row>
    <row r="23" spans="1:22" s="54" customFormat="1" ht="50.1" customHeight="1" thickBot="1">
      <c r="A23" s="113"/>
      <c r="B23" s="439"/>
      <c r="C23" s="442"/>
      <c r="D23" s="113"/>
      <c r="E23" s="460" t="s">
        <v>41</v>
      </c>
      <c r="F23" s="461"/>
      <c r="G23" s="461"/>
      <c r="H23" s="461"/>
      <c r="I23" s="461"/>
      <c r="J23" s="462"/>
      <c r="K23" s="113"/>
      <c r="L23" s="86"/>
      <c r="M23" s="113"/>
      <c r="N23" s="444"/>
      <c r="O23" s="445"/>
      <c r="P23" s="445"/>
      <c r="Q23" s="445"/>
      <c r="R23" s="445"/>
      <c r="S23" s="445"/>
      <c r="T23" s="445"/>
      <c r="U23" s="445"/>
      <c r="V23" s="446"/>
    </row>
    <row r="24" spans="1:22" s="54" customFormat="1" ht="50.1" customHeight="1" thickBot="1">
      <c r="A24" s="113"/>
      <c r="B24" s="439"/>
      <c r="C24" s="443"/>
      <c r="D24" s="113"/>
      <c r="E24" s="457" t="s">
        <v>42</v>
      </c>
      <c r="F24" s="458"/>
      <c r="G24" s="458"/>
      <c r="H24" s="458"/>
      <c r="I24" s="458"/>
      <c r="J24" s="459"/>
      <c r="K24" s="113"/>
      <c r="L24" s="86"/>
      <c r="M24" s="113"/>
      <c r="N24" s="444"/>
      <c r="O24" s="445"/>
      <c r="P24" s="445"/>
      <c r="Q24" s="445"/>
      <c r="R24" s="445"/>
      <c r="S24" s="445"/>
      <c r="T24" s="445"/>
      <c r="U24" s="445"/>
      <c r="V24" s="446"/>
    </row>
    <row r="25" spans="1:22" s="54" customFormat="1" ht="50.1" customHeight="1" thickBot="1">
      <c r="A25" s="113"/>
      <c r="B25" s="440"/>
      <c r="C25" s="114" t="s">
        <v>146</v>
      </c>
      <c r="D25" s="113"/>
      <c r="E25" s="460" t="s">
        <v>615</v>
      </c>
      <c r="F25" s="461"/>
      <c r="G25" s="461"/>
      <c r="H25" s="461"/>
      <c r="I25" s="461"/>
      <c r="J25" s="462"/>
      <c r="K25" s="113"/>
      <c r="L25" s="86"/>
      <c r="M25" s="113"/>
      <c r="N25" s="444"/>
      <c r="O25" s="445"/>
      <c r="P25" s="445"/>
      <c r="Q25" s="445"/>
      <c r="R25" s="445"/>
      <c r="S25" s="445"/>
      <c r="T25" s="445"/>
      <c r="U25" s="445"/>
      <c r="V25" s="446"/>
    </row>
    <row r="26" spans="1:22" s="53" customFormat="1" ht="15" customHeight="1" thickBot="1">
      <c r="A26" s="115"/>
      <c r="B26" s="115"/>
      <c r="C26" s="116"/>
      <c r="D26" s="116"/>
      <c r="E26" s="116"/>
      <c r="F26" s="116"/>
      <c r="G26" s="117"/>
      <c r="H26" s="117"/>
      <c r="I26" s="117"/>
      <c r="J26" s="118"/>
      <c r="K26" s="118"/>
      <c r="L26" s="118"/>
      <c r="M26" s="115"/>
      <c r="N26" s="116"/>
      <c r="O26" s="116"/>
      <c r="P26" s="116"/>
      <c r="Q26" s="116"/>
      <c r="R26" s="116"/>
      <c r="S26" s="116"/>
      <c r="T26" s="116"/>
      <c r="U26" s="115"/>
      <c r="V26" s="115"/>
    </row>
    <row r="27" spans="1:22" s="54" customFormat="1" ht="50.1" customHeight="1" thickBot="1">
      <c r="A27" s="113"/>
      <c r="B27" s="438" t="s">
        <v>448</v>
      </c>
      <c r="C27" s="114" t="s">
        <v>158</v>
      </c>
      <c r="D27" s="113"/>
      <c r="E27" s="457" t="s">
        <v>47</v>
      </c>
      <c r="F27" s="458"/>
      <c r="G27" s="458"/>
      <c r="H27" s="458"/>
      <c r="I27" s="458"/>
      <c r="J27" s="459"/>
      <c r="K27" s="113"/>
      <c r="L27" s="85"/>
      <c r="M27" s="113"/>
      <c r="N27" s="444"/>
      <c r="O27" s="445"/>
      <c r="P27" s="445"/>
      <c r="Q27" s="445"/>
      <c r="R27" s="445"/>
      <c r="S27" s="445"/>
      <c r="T27" s="445"/>
      <c r="U27" s="445"/>
      <c r="V27" s="446"/>
    </row>
    <row r="28" spans="1:22" s="54" customFormat="1" ht="50.1" customHeight="1" thickBot="1">
      <c r="A28" s="113"/>
      <c r="B28" s="450"/>
      <c r="C28" s="441" t="s">
        <v>182</v>
      </c>
      <c r="D28" s="113"/>
      <c r="E28" s="457" t="s">
        <v>50</v>
      </c>
      <c r="F28" s="458"/>
      <c r="G28" s="458"/>
      <c r="H28" s="458"/>
      <c r="I28" s="458"/>
      <c r="J28" s="459"/>
      <c r="K28" s="113"/>
      <c r="L28" s="85"/>
      <c r="M28" s="113"/>
      <c r="N28" s="444"/>
      <c r="O28" s="445"/>
      <c r="P28" s="445"/>
      <c r="Q28" s="445"/>
      <c r="R28" s="445"/>
      <c r="S28" s="445"/>
      <c r="T28" s="445"/>
      <c r="U28" s="445"/>
      <c r="V28" s="446"/>
    </row>
    <row r="29" spans="1:22" s="54" customFormat="1" ht="50.1" customHeight="1" thickBot="1">
      <c r="A29" s="113"/>
      <c r="B29" s="450"/>
      <c r="C29" s="442"/>
      <c r="D29" s="113"/>
      <c r="E29" s="468" t="s">
        <v>51</v>
      </c>
      <c r="F29" s="469"/>
      <c r="G29" s="469"/>
      <c r="H29" s="469"/>
      <c r="I29" s="469"/>
      <c r="J29" s="470"/>
      <c r="K29" s="113"/>
      <c r="L29" s="85"/>
      <c r="M29" s="113"/>
      <c r="N29" s="444"/>
      <c r="O29" s="445"/>
      <c r="P29" s="445"/>
      <c r="Q29" s="445"/>
      <c r="R29" s="445"/>
      <c r="S29" s="445"/>
      <c r="T29" s="445"/>
      <c r="U29" s="445"/>
      <c r="V29" s="446"/>
    </row>
    <row r="30" spans="1:22" s="54" customFormat="1" ht="50.1" customHeight="1" thickBot="1">
      <c r="A30" s="113"/>
      <c r="B30" s="450"/>
      <c r="C30" s="442"/>
      <c r="D30" s="113"/>
      <c r="E30" s="460" t="s">
        <v>52</v>
      </c>
      <c r="F30" s="461"/>
      <c r="G30" s="461"/>
      <c r="H30" s="461"/>
      <c r="I30" s="461"/>
      <c r="J30" s="462"/>
      <c r="K30" s="113"/>
      <c r="L30" s="85"/>
      <c r="M30" s="113"/>
      <c r="N30" s="444"/>
      <c r="O30" s="445"/>
      <c r="P30" s="445"/>
      <c r="Q30" s="445"/>
      <c r="R30" s="445"/>
      <c r="S30" s="445"/>
      <c r="T30" s="445"/>
      <c r="U30" s="445"/>
      <c r="V30" s="446"/>
    </row>
    <row r="31" spans="1:22" s="54" customFormat="1" ht="50.1" customHeight="1" thickBot="1">
      <c r="A31" s="113"/>
      <c r="B31" s="450"/>
      <c r="C31" s="443"/>
      <c r="D31" s="113"/>
      <c r="E31" s="460" t="s">
        <v>53</v>
      </c>
      <c r="F31" s="461"/>
      <c r="G31" s="461"/>
      <c r="H31" s="461"/>
      <c r="I31" s="461"/>
      <c r="J31" s="462"/>
      <c r="K31" s="113"/>
      <c r="L31" s="85"/>
      <c r="M31" s="113"/>
      <c r="N31" s="444"/>
      <c r="O31" s="445"/>
      <c r="P31" s="445"/>
      <c r="Q31" s="445"/>
      <c r="R31" s="445"/>
      <c r="S31" s="445"/>
      <c r="T31" s="445"/>
      <c r="U31" s="445"/>
      <c r="V31" s="446"/>
    </row>
    <row r="32" spans="1:22" s="54" customFormat="1" ht="50.1" customHeight="1" thickBot="1">
      <c r="A32" s="113"/>
      <c r="B32" s="450"/>
      <c r="C32" s="441" t="s">
        <v>206</v>
      </c>
      <c r="D32" s="113"/>
      <c r="E32" s="460" t="s">
        <v>56</v>
      </c>
      <c r="F32" s="461"/>
      <c r="G32" s="461"/>
      <c r="H32" s="461"/>
      <c r="I32" s="461"/>
      <c r="J32" s="462"/>
      <c r="K32" s="113"/>
      <c r="L32" s="85"/>
      <c r="M32" s="113"/>
      <c r="N32" s="444"/>
      <c r="O32" s="445"/>
      <c r="P32" s="445"/>
      <c r="Q32" s="445"/>
      <c r="R32" s="445"/>
      <c r="S32" s="445"/>
      <c r="T32" s="445"/>
      <c r="U32" s="445"/>
      <c r="V32" s="446"/>
    </row>
    <row r="33" spans="1:31" s="54" customFormat="1" ht="50.1" customHeight="1" thickBot="1">
      <c r="A33" s="113"/>
      <c r="B33" s="450"/>
      <c r="C33" s="443"/>
      <c r="D33" s="113"/>
      <c r="E33" s="460" t="s">
        <v>57</v>
      </c>
      <c r="F33" s="461"/>
      <c r="G33" s="461"/>
      <c r="H33" s="461"/>
      <c r="I33" s="461"/>
      <c r="J33" s="462"/>
      <c r="K33" s="113"/>
      <c r="L33" s="85"/>
      <c r="M33" s="113"/>
      <c r="N33" s="444"/>
      <c r="O33" s="445"/>
      <c r="P33" s="445"/>
      <c r="Q33" s="445"/>
      <c r="R33" s="445"/>
      <c r="S33" s="445"/>
      <c r="T33" s="445"/>
      <c r="U33" s="445"/>
      <c r="V33" s="446"/>
    </row>
    <row r="34" spans="1:31" s="54" customFormat="1" ht="50.1" customHeight="1" thickBot="1">
      <c r="A34" s="113"/>
      <c r="B34" s="450"/>
      <c r="C34" s="114" t="s">
        <v>216</v>
      </c>
      <c r="D34" s="113"/>
      <c r="E34" s="460" t="s">
        <v>616</v>
      </c>
      <c r="F34" s="461"/>
      <c r="G34" s="461"/>
      <c r="H34" s="461"/>
      <c r="I34" s="461"/>
      <c r="J34" s="462"/>
      <c r="K34" s="113"/>
      <c r="L34" s="85"/>
      <c r="M34" s="113"/>
      <c r="N34" s="444"/>
      <c r="O34" s="445"/>
      <c r="P34" s="445"/>
      <c r="Q34" s="445"/>
      <c r="R34" s="445"/>
      <c r="S34" s="445"/>
      <c r="T34" s="445"/>
      <c r="U34" s="445"/>
      <c r="V34" s="446"/>
    </row>
    <row r="35" spans="1:31" s="54" customFormat="1" ht="50.1" customHeight="1" thickBot="1">
      <c r="A35" s="113"/>
      <c r="B35" s="450"/>
      <c r="C35" s="114" t="s">
        <v>224</v>
      </c>
      <c r="D35" s="113"/>
      <c r="E35" s="460" t="s">
        <v>61</v>
      </c>
      <c r="F35" s="461"/>
      <c r="G35" s="461"/>
      <c r="H35" s="461"/>
      <c r="I35" s="461"/>
      <c r="J35" s="462"/>
      <c r="K35" s="113"/>
      <c r="L35" s="85"/>
      <c r="M35" s="113"/>
      <c r="N35" s="444"/>
      <c r="O35" s="445"/>
      <c r="P35" s="445"/>
      <c r="Q35" s="445"/>
      <c r="R35" s="445"/>
      <c r="S35" s="445"/>
      <c r="T35" s="445"/>
      <c r="U35" s="445"/>
      <c r="V35" s="446"/>
    </row>
    <row r="36" spans="1:31" s="54" customFormat="1" ht="50.1" customHeight="1" thickBot="1">
      <c r="A36" s="113"/>
      <c r="B36" s="451"/>
      <c r="C36" s="114" t="s">
        <v>236</v>
      </c>
      <c r="D36" s="113"/>
      <c r="E36" s="460" t="s">
        <v>64</v>
      </c>
      <c r="F36" s="461"/>
      <c r="G36" s="461"/>
      <c r="H36" s="461"/>
      <c r="I36" s="461"/>
      <c r="J36" s="462"/>
      <c r="K36" s="113"/>
      <c r="L36" s="85"/>
      <c r="M36" s="113"/>
      <c r="N36" s="444"/>
      <c r="O36" s="445"/>
      <c r="P36" s="445"/>
      <c r="Q36" s="445"/>
      <c r="R36" s="445"/>
      <c r="S36" s="445"/>
      <c r="T36" s="445"/>
      <c r="U36" s="445"/>
      <c r="V36" s="446"/>
    </row>
    <row r="37" spans="1:31" ht="15" customHeight="1" thickBot="1">
      <c r="L37" s="119"/>
    </row>
    <row r="38" spans="1:31" s="54" customFormat="1" ht="50.1" customHeight="1" thickBot="1">
      <c r="A38" s="113"/>
      <c r="B38" s="438" t="s">
        <v>449</v>
      </c>
      <c r="C38" s="441" t="s">
        <v>246</v>
      </c>
      <c r="D38" s="113"/>
      <c r="E38" s="447" t="s">
        <v>67</v>
      </c>
      <c r="F38" s="448"/>
      <c r="G38" s="448"/>
      <c r="H38" s="448"/>
      <c r="I38" s="448"/>
      <c r="J38" s="449"/>
      <c r="K38" s="113"/>
      <c r="L38" s="85"/>
      <c r="M38" s="113"/>
      <c r="N38" s="444"/>
      <c r="O38" s="445"/>
      <c r="P38" s="445"/>
      <c r="Q38" s="445"/>
      <c r="R38" s="445"/>
      <c r="S38" s="445"/>
      <c r="T38" s="445"/>
      <c r="U38" s="445"/>
      <c r="V38" s="446"/>
    </row>
    <row r="39" spans="1:31" s="54" customFormat="1" ht="50.1" customHeight="1" thickBot="1">
      <c r="A39" s="113"/>
      <c r="B39" s="439"/>
      <c r="C39" s="442"/>
      <c r="D39" s="113"/>
      <c r="E39" s="447" t="s">
        <v>68</v>
      </c>
      <c r="F39" s="448"/>
      <c r="G39" s="448"/>
      <c r="H39" s="448"/>
      <c r="I39" s="448"/>
      <c r="J39" s="449"/>
      <c r="K39" s="113"/>
      <c r="L39" s="85"/>
      <c r="M39" s="113"/>
      <c r="N39" s="444"/>
      <c r="O39" s="445"/>
      <c r="P39" s="445"/>
      <c r="Q39" s="445"/>
      <c r="R39" s="445"/>
      <c r="S39" s="445"/>
      <c r="T39" s="445"/>
      <c r="U39" s="445"/>
      <c r="V39" s="446"/>
    </row>
    <row r="40" spans="1:31" s="54" customFormat="1" ht="50.1" customHeight="1" thickBot="1">
      <c r="A40" s="113"/>
      <c r="B40" s="440"/>
      <c r="C40" s="443"/>
      <c r="D40" s="113"/>
      <c r="E40" s="447" t="s">
        <v>69</v>
      </c>
      <c r="F40" s="448"/>
      <c r="G40" s="448"/>
      <c r="H40" s="448"/>
      <c r="I40" s="448"/>
      <c r="J40" s="449"/>
      <c r="K40" s="113"/>
      <c r="L40" s="85"/>
      <c r="M40" s="113"/>
      <c r="N40" s="444"/>
      <c r="O40" s="445"/>
      <c r="P40" s="445"/>
      <c r="Q40" s="445"/>
      <c r="R40" s="445"/>
      <c r="S40" s="445"/>
      <c r="T40" s="445"/>
      <c r="U40" s="445"/>
      <c r="V40" s="446"/>
    </row>
    <row r="41" spans="1:31" ht="15" customHeight="1" thickBot="1">
      <c r="L41" s="119"/>
    </row>
    <row r="42" spans="1:31" s="54" customFormat="1" ht="50.1" customHeight="1" thickBot="1">
      <c r="A42" s="113"/>
      <c r="B42" s="438" t="s">
        <v>450</v>
      </c>
      <c r="C42" s="441" t="s">
        <v>258</v>
      </c>
      <c r="D42" s="113"/>
      <c r="E42" s="435" t="s">
        <v>72</v>
      </c>
      <c r="F42" s="436"/>
      <c r="G42" s="436"/>
      <c r="H42" s="436"/>
      <c r="I42" s="436"/>
      <c r="J42" s="437"/>
      <c r="K42" s="113"/>
      <c r="L42" s="85"/>
      <c r="M42" s="113"/>
      <c r="N42" s="444"/>
      <c r="O42" s="445"/>
      <c r="P42" s="445"/>
      <c r="Q42" s="445"/>
      <c r="R42" s="445"/>
      <c r="S42" s="445"/>
      <c r="T42" s="445"/>
      <c r="U42" s="445"/>
      <c r="V42" s="446"/>
    </row>
    <row r="43" spans="1:31" s="54" customFormat="1" ht="50.1" customHeight="1" thickBot="1">
      <c r="A43" s="113"/>
      <c r="B43" s="440"/>
      <c r="C43" s="443"/>
      <c r="D43" s="113"/>
      <c r="E43" s="447" t="s">
        <v>73</v>
      </c>
      <c r="F43" s="448"/>
      <c r="G43" s="448"/>
      <c r="H43" s="448"/>
      <c r="I43" s="448"/>
      <c r="J43" s="449"/>
      <c r="K43" s="113"/>
      <c r="L43" s="85"/>
      <c r="M43" s="113"/>
      <c r="N43" s="444"/>
      <c r="O43" s="445"/>
      <c r="P43" s="445"/>
      <c r="Q43" s="445"/>
      <c r="R43" s="445"/>
      <c r="S43" s="445"/>
      <c r="T43" s="445"/>
      <c r="U43" s="445"/>
      <c r="V43" s="446"/>
    </row>
    <row r="44" spans="1:31" ht="15.75" thickBot="1"/>
    <row r="45" spans="1:31" s="41" customFormat="1" ht="150" customHeight="1">
      <c r="A45" s="120"/>
      <c r="B45" s="214" t="s">
        <v>551</v>
      </c>
      <c r="C45" s="429"/>
      <c r="D45" s="430"/>
      <c r="E45" s="430"/>
      <c r="F45" s="430"/>
      <c r="G45" s="430"/>
      <c r="H45" s="430"/>
      <c r="I45" s="430"/>
      <c r="J45" s="430"/>
      <c r="K45" s="430"/>
      <c r="L45" s="431"/>
      <c r="M45" s="121"/>
      <c r="N45" s="213" t="s">
        <v>478</v>
      </c>
      <c r="O45" s="432"/>
      <c r="P45" s="433"/>
      <c r="Q45" s="433"/>
      <c r="R45" s="433"/>
      <c r="S45" s="433"/>
      <c r="T45" s="433"/>
      <c r="U45" s="433"/>
      <c r="V45" s="434"/>
      <c r="W45" s="88"/>
      <c r="X45" s="88"/>
      <c r="Y45" s="88"/>
      <c r="Z45" s="88"/>
      <c r="AA45" s="88"/>
      <c r="AB45" s="88"/>
      <c r="AC45" s="88"/>
      <c r="AD45" s="88"/>
      <c r="AE45" s="88"/>
    </row>
    <row r="46" spans="1:31" s="41" customFormat="1" ht="15.75" thickBot="1">
      <c r="A46" s="120"/>
      <c r="B46" s="122"/>
      <c r="C46" s="123"/>
      <c r="D46" s="123"/>
      <c r="E46" s="123"/>
      <c r="F46" s="123"/>
      <c r="G46" s="123"/>
      <c r="H46" s="123"/>
      <c r="I46" s="123"/>
      <c r="J46" s="123"/>
      <c r="K46" s="123"/>
      <c r="L46" s="123"/>
      <c r="M46" s="123"/>
      <c r="N46" s="123"/>
      <c r="O46" s="124"/>
      <c r="P46" s="122"/>
      <c r="Q46" s="122"/>
      <c r="R46" s="122"/>
      <c r="S46" s="123"/>
      <c r="T46" s="123"/>
      <c r="U46" s="123"/>
      <c r="V46" s="123"/>
      <c r="W46" s="90"/>
      <c r="X46" s="90"/>
      <c r="Y46" s="90"/>
      <c r="Z46" s="90"/>
      <c r="AA46" s="90"/>
      <c r="AB46" s="90"/>
      <c r="AC46" s="90"/>
      <c r="AD46" s="90"/>
      <c r="AE46" s="90"/>
    </row>
    <row r="47" spans="1:31" s="41" customFormat="1" ht="80.099999999999994" customHeight="1" thickBot="1">
      <c r="A47" s="120"/>
      <c r="B47" s="452" t="s">
        <v>489</v>
      </c>
      <c r="C47" s="453"/>
      <c r="D47" s="125"/>
      <c r="E47" s="454"/>
      <c r="F47" s="455"/>
      <c r="G47" s="455"/>
      <c r="H47" s="455"/>
      <c r="I47" s="455"/>
      <c r="J47" s="455"/>
      <c r="K47" s="455"/>
      <c r="L47" s="455"/>
      <c r="M47" s="455"/>
      <c r="N47" s="455"/>
      <c r="O47" s="455"/>
      <c r="P47" s="455"/>
      <c r="Q47" s="455"/>
      <c r="R47" s="455"/>
      <c r="S47" s="455"/>
      <c r="T47" s="455"/>
      <c r="U47" s="455"/>
      <c r="V47" s="456"/>
      <c r="W47" s="91"/>
      <c r="X47" s="91"/>
      <c r="Y47" s="91"/>
      <c r="Z47" s="91"/>
      <c r="AA47" s="91"/>
      <c r="AB47" s="91"/>
      <c r="AC47" s="91"/>
      <c r="AD47" s="91"/>
      <c r="AE47" s="91"/>
    </row>
    <row r="48" spans="1:31" s="41" customFormat="1" ht="15.75" thickBot="1">
      <c r="A48" s="120"/>
      <c r="B48" s="126"/>
      <c r="C48" s="122"/>
      <c r="D48" s="122"/>
      <c r="E48" s="122"/>
      <c r="F48" s="122"/>
      <c r="G48" s="122"/>
      <c r="H48" s="122"/>
      <c r="I48" s="122"/>
      <c r="J48" s="122"/>
      <c r="K48" s="122"/>
      <c r="L48" s="122"/>
      <c r="M48" s="122"/>
      <c r="N48" s="122"/>
      <c r="O48" s="122"/>
      <c r="P48" s="122"/>
      <c r="Q48" s="122"/>
      <c r="R48" s="122"/>
      <c r="S48" s="122"/>
      <c r="T48" s="122"/>
      <c r="U48" s="122"/>
      <c r="V48" s="122"/>
      <c r="W48" s="89"/>
      <c r="X48" s="89"/>
      <c r="Y48" s="89"/>
      <c r="Z48" s="89"/>
      <c r="AA48" s="89"/>
      <c r="AB48" s="89"/>
      <c r="AC48" s="89"/>
      <c r="AD48" s="89"/>
      <c r="AE48" s="89"/>
    </row>
    <row r="49" spans="1:31" s="41" customFormat="1" ht="80.099999999999994" customHeight="1" thickBot="1">
      <c r="A49" s="120"/>
      <c r="B49" s="424" t="s">
        <v>409</v>
      </c>
      <c r="C49" s="425"/>
      <c r="D49" s="125"/>
      <c r="E49" s="426"/>
      <c r="F49" s="427"/>
      <c r="G49" s="427"/>
      <c r="H49" s="427"/>
      <c r="I49" s="427"/>
      <c r="J49" s="427"/>
      <c r="K49" s="427"/>
      <c r="L49" s="427"/>
      <c r="M49" s="427"/>
      <c r="N49" s="427"/>
      <c r="O49" s="427"/>
      <c r="P49" s="427"/>
      <c r="Q49" s="427"/>
      <c r="R49" s="427"/>
      <c r="S49" s="427"/>
      <c r="T49" s="427"/>
      <c r="U49" s="427"/>
      <c r="V49" s="428"/>
      <c r="W49" s="91"/>
      <c r="X49" s="91"/>
      <c r="Y49" s="91"/>
      <c r="Z49" s="91"/>
      <c r="AA49" s="91"/>
      <c r="AB49" s="91"/>
      <c r="AC49" s="91"/>
      <c r="AD49" s="91"/>
      <c r="AE49" s="91"/>
    </row>
    <row r="50" spans="1:31" s="41" customFormat="1">
      <c r="A50" s="120"/>
      <c r="B50" s="120"/>
      <c r="C50" s="120"/>
      <c r="D50" s="120"/>
      <c r="E50" s="120"/>
      <c r="F50" s="120"/>
      <c r="G50" s="120"/>
      <c r="H50" s="120"/>
      <c r="I50" s="120"/>
      <c r="J50" s="120"/>
      <c r="K50" s="120"/>
      <c r="L50" s="120"/>
      <c r="M50" s="120"/>
      <c r="N50" s="120"/>
      <c r="O50" s="120"/>
      <c r="P50" s="120"/>
      <c r="Q50" s="120"/>
      <c r="R50" s="120"/>
      <c r="S50" s="120"/>
      <c r="T50" s="120"/>
      <c r="U50" s="120"/>
      <c r="V50" s="120"/>
    </row>
    <row r="51" spans="1:31" s="41" customFormat="1">
      <c r="A51" s="120"/>
      <c r="B51" s="120"/>
      <c r="C51" s="120"/>
      <c r="D51" s="120"/>
      <c r="E51" s="120"/>
      <c r="F51" s="120"/>
      <c r="G51" s="120"/>
      <c r="H51" s="120"/>
      <c r="I51" s="120"/>
      <c r="J51" s="120"/>
      <c r="K51" s="120"/>
      <c r="L51" s="120"/>
      <c r="M51" s="120"/>
      <c r="N51" s="120"/>
      <c r="O51" s="120"/>
      <c r="P51" s="120"/>
      <c r="Q51" s="120"/>
      <c r="R51" s="120"/>
      <c r="S51" s="120"/>
      <c r="T51" s="120"/>
      <c r="U51" s="120"/>
      <c r="V51" s="120"/>
    </row>
  </sheetData>
  <sheetProtection password="E2D6" sheet="1" objects="1" scenarios="1" selectLockedCells="1"/>
  <mergeCells count="86">
    <mergeCell ref="B8:E8"/>
    <mergeCell ref="C3:H3"/>
    <mergeCell ref="J3:L3"/>
    <mergeCell ref="N3:P3"/>
    <mergeCell ref="R3:U3"/>
    <mergeCell ref="C5:E5"/>
    <mergeCell ref="G5:J5"/>
    <mergeCell ref="L5:P5"/>
    <mergeCell ref="R5:U5"/>
    <mergeCell ref="H8:O8"/>
    <mergeCell ref="B10:B14"/>
    <mergeCell ref="E10:J10"/>
    <mergeCell ref="N10:V10"/>
    <mergeCell ref="E11:J11"/>
    <mergeCell ref="N11:V11"/>
    <mergeCell ref="C12:C14"/>
    <mergeCell ref="E12:J12"/>
    <mergeCell ref="N12:V12"/>
    <mergeCell ref="E13:J13"/>
    <mergeCell ref="N13:V13"/>
    <mergeCell ref="E14:J14"/>
    <mergeCell ref="N14:V14"/>
    <mergeCell ref="B16:B20"/>
    <mergeCell ref="E16:J16"/>
    <mergeCell ref="N16:V16"/>
    <mergeCell ref="E17:J17"/>
    <mergeCell ref="N17:V17"/>
    <mergeCell ref="E18:J18"/>
    <mergeCell ref="N18:V18"/>
    <mergeCell ref="E19:J19"/>
    <mergeCell ref="N19:V19"/>
    <mergeCell ref="E20:J20"/>
    <mergeCell ref="N20:V20"/>
    <mergeCell ref="B27:B36"/>
    <mergeCell ref="E34:J34"/>
    <mergeCell ref="N34:V34"/>
    <mergeCell ref="B22:B25"/>
    <mergeCell ref="C22:C24"/>
    <mergeCell ref="E22:J22"/>
    <mergeCell ref="N22:V22"/>
    <mergeCell ref="E23:J23"/>
    <mergeCell ref="N23:V23"/>
    <mergeCell ref="E24:J24"/>
    <mergeCell ref="N24:V24"/>
    <mergeCell ref="E25:J25"/>
    <mergeCell ref="N25:V25"/>
    <mergeCell ref="N30:V30"/>
    <mergeCell ref="E32:J32"/>
    <mergeCell ref="N32:V32"/>
    <mergeCell ref="E40:J40"/>
    <mergeCell ref="N40:V40"/>
    <mergeCell ref="B42:B43"/>
    <mergeCell ref="C42:C43"/>
    <mergeCell ref="E42:J42"/>
    <mergeCell ref="N42:V42"/>
    <mergeCell ref="E43:J43"/>
    <mergeCell ref="N43:V43"/>
    <mergeCell ref="B38:B40"/>
    <mergeCell ref="C38:C40"/>
    <mergeCell ref="E38:J38"/>
    <mergeCell ref="N38:V38"/>
    <mergeCell ref="E39:J39"/>
    <mergeCell ref="N39:V39"/>
    <mergeCell ref="E27:J27"/>
    <mergeCell ref="N27:V27"/>
    <mergeCell ref="C28:C31"/>
    <mergeCell ref="E28:J28"/>
    <mergeCell ref="C32:C33"/>
    <mergeCell ref="E31:J31"/>
    <mergeCell ref="N31:V31"/>
    <mergeCell ref="N33:V33"/>
    <mergeCell ref="E33:J33"/>
    <mergeCell ref="E35:J35"/>
    <mergeCell ref="N35:V35"/>
    <mergeCell ref="E36:J36"/>
    <mergeCell ref="N36:V36"/>
    <mergeCell ref="N28:V28"/>
    <mergeCell ref="E29:J29"/>
    <mergeCell ref="N29:V29"/>
    <mergeCell ref="E30:J30"/>
    <mergeCell ref="B49:C49"/>
    <mergeCell ref="E49:V49"/>
    <mergeCell ref="B47:C47"/>
    <mergeCell ref="E47:V47"/>
    <mergeCell ref="C45:L45"/>
    <mergeCell ref="O45:V45"/>
  </mergeCells>
  <conditionalFormatting sqref="L27:L36">
    <cfRule type="cellIs" dxfId="488" priority="36" operator="equal">
      <formula>"M_C"</formula>
    </cfRule>
    <cfRule type="cellIs" dxfId="487" priority="37" operator="equal">
      <formula>"T_B_M"</formula>
    </cfRule>
    <cfRule type="cellIs" dxfId="486" priority="38" operator="equal">
      <formula>"M_S"</formula>
    </cfRule>
    <cfRule type="cellIs" dxfId="485" priority="39" operator="equal">
      <formula>"M_I"</formula>
    </cfRule>
  </conditionalFormatting>
  <conditionalFormatting sqref="G15:H15 G21:H21 G26:H26">
    <cfRule type="cellIs" dxfId="484" priority="34" operator="equal">
      <formula>"AUTO"</formula>
    </cfRule>
    <cfRule type="cellIs" dxfId="483" priority="35" operator="equal">
      <formula>"VISITE"</formula>
    </cfRule>
  </conditionalFormatting>
  <conditionalFormatting sqref="L10:L14">
    <cfRule type="cellIs" dxfId="482" priority="30" operator="equal">
      <formula>"M_C"</formula>
    </cfRule>
    <cfRule type="cellIs" dxfId="481" priority="31" operator="equal">
      <formula>"T_B_M"</formula>
    </cfRule>
    <cfRule type="cellIs" dxfId="480" priority="32" operator="equal">
      <formula>"M_S"</formula>
    </cfRule>
    <cfRule type="cellIs" dxfId="479" priority="33" operator="equal">
      <formula>"M_I"</formula>
    </cfRule>
  </conditionalFormatting>
  <conditionalFormatting sqref="L16:L20">
    <cfRule type="cellIs" dxfId="478" priority="26" operator="equal">
      <formula>"M_C"</formula>
    </cfRule>
    <cfRule type="cellIs" dxfId="477" priority="27" operator="equal">
      <formula>"T_B_M"</formula>
    </cfRule>
    <cfRule type="cellIs" dxfId="476" priority="28" operator="equal">
      <formula>"M_S"</formula>
    </cfRule>
    <cfRule type="cellIs" dxfId="475" priority="29" operator="equal">
      <formula>"M_I"</formula>
    </cfRule>
  </conditionalFormatting>
  <conditionalFormatting sqref="L22:L25">
    <cfRule type="cellIs" dxfId="474" priority="22" operator="equal">
      <formula>"M_C"</formula>
    </cfRule>
    <cfRule type="cellIs" dxfId="473" priority="23" operator="equal">
      <formula>"T_B_M"</formula>
    </cfRule>
    <cfRule type="cellIs" dxfId="472" priority="24" operator="equal">
      <formula>"M_S"</formula>
    </cfRule>
    <cfRule type="cellIs" dxfId="471" priority="25" operator="equal">
      <formula>"M_I"</formula>
    </cfRule>
  </conditionalFormatting>
  <conditionalFormatting sqref="L32:L36">
    <cfRule type="cellIs" dxfId="470" priority="18" operator="equal">
      <formula>"M_C"</formula>
    </cfRule>
    <cfRule type="cellIs" dxfId="469" priority="19" operator="equal">
      <formula>"T_B_M"</formula>
    </cfRule>
    <cfRule type="cellIs" dxfId="468" priority="20" operator="equal">
      <formula>"M_S"</formula>
    </cfRule>
    <cfRule type="cellIs" dxfId="467" priority="21" operator="equal">
      <formula>"M_I"</formula>
    </cfRule>
  </conditionalFormatting>
  <conditionalFormatting sqref="L38:L40">
    <cfRule type="cellIs" dxfId="466" priority="14" operator="equal">
      <formula>"M_C"</formula>
    </cfRule>
    <cfRule type="cellIs" dxfId="465" priority="15" operator="equal">
      <formula>"T_B_M"</formula>
    </cfRule>
    <cfRule type="cellIs" dxfId="464" priority="16" operator="equal">
      <formula>"M_S"</formula>
    </cfRule>
    <cfRule type="cellIs" dxfId="463" priority="17" operator="equal">
      <formula>"M_I"</formula>
    </cfRule>
  </conditionalFormatting>
  <conditionalFormatting sqref="L42:L43">
    <cfRule type="cellIs" dxfId="462" priority="10" operator="equal">
      <formula>"M_C"</formula>
    </cfRule>
    <cfRule type="cellIs" dxfId="461" priority="11" operator="equal">
      <formula>"T_B_M"</formula>
    </cfRule>
    <cfRule type="cellIs" dxfId="460" priority="12" operator="equal">
      <formula>"M_S"</formula>
    </cfRule>
    <cfRule type="cellIs" dxfId="459" priority="13" operator="equal">
      <formula>"M_I"</formula>
    </cfRule>
  </conditionalFormatting>
  <conditionalFormatting sqref="N3:P3">
    <cfRule type="cellIs" dxfId="458" priority="8" operator="equal">
      <formula>"AUTO_POS"</formula>
    </cfRule>
    <cfRule type="cellIs" dxfId="457" priority="9" operator="equal">
      <formula>"VISITE"</formula>
    </cfRule>
  </conditionalFormatting>
  <conditionalFormatting sqref="L10:L43">
    <cfRule type="cellIs" dxfId="456" priority="4" operator="equal">
      <formula>"TBM"</formula>
    </cfRule>
  </conditionalFormatting>
  <conditionalFormatting sqref="C45">
    <cfRule type="cellIs" dxfId="455" priority="1" operator="equal">
      <formula>"C3"</formula>
    </cfRule>
    <cfRule type="cellIs" dxfId="454" priority="2" operator="equal">
      <formula>"C2"</formula>
    </cfRule>
    <cfRule type="cellIs" dxfId="453" priority="3" operator="equal">
      <formula>"C1"</formula>
    </cfRule>
  </conditionalFormatting>
  <dataValidations count="1">
    <dataValidation type="list" allowBlank="1" showInputMessage="1" showErrorMessage="1" sqref="L10:L14 L16:L20 L22:L25 L27:L36 L38:L40 L42:L43" xr:uid="{00000000-0002-0000-0600-000000000000}">
      <formula1>L_NIVEAUX</formula1>
    </dataValidation>
  </dataValidations>
  <hyperlinks>
    <hyperlink ref="B8:E8" location="DESCRIPTEURS!A1" display="ACCES AUX DESCRIPTEURS"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2"/>
  <dimension ref="A1:AE51"/>
  <sheetViews>
    <sheetView zoomScale="80" zoomScaleNormal="80" workbookViewId="0">
      <pane ySplit="9" topLeftCell="A10" activePane="bottomLeft" state="frozen"/>
      <selection activeCell="N27" sqref="N27:V27"/>
      <selection pane="bottomLeft" activeCell="L10" sqref="L10"/>
    </sheetView>
  </sheetViews>
  <sheetFormatPr baseColWidth="10" defaultColWidth="11.42578125" defaultRowHeight="15"/>
  <cols>
    <col min="1" max="1" width="4.140625" style="92" customWidth="1"/>
    <col min="2" max="2" width="7.85546875" style="92" customWidth="1"/>
    <col min="3" max="3" width="15.7109375" style="92" customWidth="1"/>
    <col min="4" max="4" width="1.7109375" style="92" customWidth="1"/>
    <col min="5" max="5" width="15.7109375" style="92" customWidth="1"/>
    <col min="6" max="6" width="1.140625" style="92" customWidth="1"/>
    <col min="7" max="8" width="11.42578125" style="92"/>
    <col min="9" max="9" width="1.140625" style="92" customWidth="1"/>
    <col min="10" max="10" width="11.42578125" style="92"/>
    <col min="11" max="11" width="1.28515625" style="92" customWidth="1"/>
    <col min="12" max="12" width="11.42578125" style="92"/>
    <col min="13" max="13" width="1" style="92" customWidth="1"/>
    <col min="14" max="16" width="11.42578125" style="92"/>
    <col min="17" max="17" width="1.140625" style="92" customWidth="1"/>
    <col min="18" max="22" width="11.42578125" style="92"/>
    <col min="23" max="16384" width="11.42578125" style="12"/>
  </cols>
  <sheetData>
    <row r="1" spans="1:22" ht="15.75" thickBot="1"/>
    <row r="2" spans="1:22" s="84" customFormat="1" ht="5.0999999999999996" customHeight="1">
      <c r="A2" s="93"/>
      <c r="B2" s="94"/>
      <c r="C2" s="95"/>
      <c r="D2" s="95"/>
      <c r="E2" s="95"/>
      <c r="F2" s="95"/>
      <c r="G2" s="95"/>
      <c r="H2" s="95"/>
      <c r="I2" s="95"/>
      <c r="J2" s="95"/>
      <c r="K2" s="95"/>
      <c r="L2" s="95"/>
      <c r="M2" s="95"/>
      <c r="N2" s="95"/>
      <c r="O2" s="95"/>
      <c r="P2" s="95"/>
      <c r="Q2" s="95"/>
      <c r="R2" s="95"/>
      <c r="S2" s="95"/>
      <c r="T2" s="95"/>
      <c r="U2" s="95"/>
      <c r="V2" s="96"/>
    </row>
    <row r="3" spans="1:22" s="84" customFormat="1" ht="20.100000000000001" customHeight="1">
      <c r="A3" s="93"/>
      <c r="B3" s="97"/>
      <c r="C3" s="471" t="s">
        <v>482</v>
      </c>
      <c r="D3" s="471"/>
      <c r="E3" s="471"/>
      <c r="F3" s="471"/>
      <c r="G3" s="471"/>
      <c r="H3" s="471"/>
      <c r="I3" s="98"/>
      <c r="J3" s="472" t="str">
        <f>IF(INFORMATIONS!C70&lt;&gt;"",INFORMATIONS!C70,"")</f>
        <v/>
      </c>
      <c r="K3" s="466"/>
      <c r="L3" s="466"/>
      <c r="M3" s="98"/>
      <c r="N3" s="466" t="str">
        <f>IF(INFORMATIONS!B74="VISITE","VISITE",IF(INFORMATIONS!B75="AUTO_POS","AUTO_POS",""))</f>
        <v/>
      </c>
      <c r="O3" s="466"/>
      <c r="P3" s="466"/>
      <c r="Q3" s="98"/>
      <c r="R3" s="466" t="str">
        <f>IF(INFORMATIONS!C69&lt;&gt;"",INFORMATIONS!C69,"")</f>
        <v/>
      </c>
      <c r="S3" s="466"/>
      <c r="T3" s="466"/>
      <c r="U3" s="466"/>
      <c r="V3" s="99"/>
    </row>
    <row r="4" spans="1:22" s="84" customFormat="1" ht="5.0999999999999996" customHeight="1">
      <c r="A4" s="93"/>
      <c r="B4" s="100"/>
      <c r="C4" s="101"/>
      <c r="D4" s="101"/>
      <c r="E4" s="101"/>
      <c r="F4" s="101"/>
      <c r="G4" s="101"/>
      <c r="H4" s="101"/>
      <c r="I4" s="101"/>
      <c r="J4" s="101"/>
      <c r="K4" s="101"/>
      <c r="L4" s="101"/>
      <c r="M4" s="101"/>
      <c r="N4" s="101"/>
      <c r="O4" s="101"/>
      <c r="P4" s="101"/>
      <c r="Q4" s="101"/>
      <c r="R4" s="101"/>
      <c r="S4" s="101"/>
      <c r="T4" s="101"/>
      <c r="U4" s="101"/>
      <c r="V4" s="102"/>
    </row>
    <row r="5" spans="1:22" s="87" customFormat="1" ht="21" customHeight="1">
      <c r="A5" s="103"/>
      <c r="B5" s="104"/>
      <c r="C5" s="467" t="str">
        <f>IF(INFORMATIONS!C74&lt;&gt;"",INFORMATIONS!C74,"")</f>
        <v/>
      </c>
      <c r="D5" s="467"/>
      <c r="E5" s="467"/>
      <c r="F5" s="105"/>
      <c r="G5" s="467" t="str">
        <f>IF(INFORMATIONS!D74&lt;&gt;"",INFORMATIONS!D74,"")</f>
        <v/>
      </c>
      <c r="H5" s="467"/>
      <c r="I5" s="467"/>
      <c r="J5" s="467"/>
      <c r="K5" s="105"/>
      <c r="L5" s="467" t="str">
        <f>IF(INFORMATIONS!C71&lt;&gt;"",INFORMATIONS!C71,"")</f>
        <v/>
      </c>
      <c r="M5" s="467"/>
      <c r="N5" s="467"/>
      <c r="O5" s="467"/>
      <c r="P5" s="467"/>
      <c r="Q5" s="105"/>
      <c r="R5" s="467" t="str">
        <f>IF(INFORMATIONS!C72&lt;&gt;"",INFORMATIONS!C72,"")</f>
        <v/>
      </c>
      <c r="S5" s="467"/>
      <c r="T5" s="467"/>
      <c r="U5" s="467"/>
      <c r="V5" s="106"/>
    </row>
    <row r="6" spans="1:22" s="84" customFormat="1" ht="5.0999999999999996" customHeight="1" thickBot="1">
      <c r="A6" s="93"/>
      <c r="B6" s="107"/>
      <c r="C6" s="108"/>
      <c r="D6" s="108"/>
      <c r="E6" s="108"/>
      <c r="F6" s="108"/>
      <c r="G6" s="108"/>
      <c r="H6" s="108"/>
      <c r="I6" s="108"/>
      <c r="J6" s="108"/>
      <c r="K6" s="108"/>
      <c r="L6" s="108"/>
      <c r="M6" s="108"/>
      <c r="N6" s="108"/>
      <c r="O6" s="108"/>
      <c r="P6" s="108"/>
      <c r="Q6" s="108"/>
      <c r="R6" s="108"/>
      <c r="S6" s="108"/>
      <c r="T6" s="108"/>
      <c r="U6" s="108"/>
      <c r="V6" s="109"/>
    </row>
    <row r="7" spans="1:22" ht="15" customHeight="1" thickBot="1"/>
    <row r="8" spans="1:22" s="52" customFormat="1" ht="30" customHeight="1" thickBot="1">
      <c r="A8" s="110"/>
      <c r="B8" s="473" t="s">
        <v>548</v>
      </c>
      <c r="C8" s="474"/>
      <c r="D8" s="474"/>
      <c r="E8" s="475"/>
      <c r="F8" s="112"/>
      <c r="G8" s="112"/>
      <c r="H8" s="421" t="s">
        <v>605</v>
      </c>
      <c r="I8" s="422"/>
      <c r="J8" s="422"/>
      <c r="K8" s="422"/>
      <c r="L8" s="422"/>
      <c r="M8" s="422"/>
      <c r="N8" s="422"/>
      <c r="O8" s="423"/>
      <c r="P8" s="112"/>
      <c r="Q8" s="112"/>
      <c r="R8" s="112"/>
      <c r="S8" s="112"/>
      <c r="T8" s="112"/>
      <c r="U8" s="112"/>
      <c r="V8" s="110"/>
    </row>
    <row r="9" spans="1:22" ht="15" customHeight="1" thickBot="1"/>
    <row r="10" spans="1:22" s="54" customFormat="1" ht="50.1" customHeight="1" thickBot="1">
      <c r="A10" s="113"/>
      <c r="B10" s="438" t="s">
        <v>445</v>
      </c>
      <c r="C10" s="114" t="s">
        <v>78</v>
      </c>
      <c r="D10" s="113"/>
      <c r="E10" s="447" t="s">
        <v>4</v>
      </c>
      <c r="F10" s="448"/>
      <c r="G10" s="448"/>
      <c r="H10" s="448"/>
      <c r="I10" s="448"/>
      <c r="J10" s="449"/>
      <c r="K10" s="113"/>
      <c r="L10" s="85"/>
      <c r="M10" s="113"/>
      <c r="N10" s="444"/>
      <c r="O10" s="445"/>
      <c r="P10" s="445"/>
      <c r="Q10" s="445"/>
      <c r="R10" s="445"/>
      <c r="S10" s="445"/>
      <c r="T10" s="445"/>
      <c r="U10" s="445"/>
      <c r="V10" s="446"/>
    </row>
    <row r="11" spans="1:22" s="54" customFormat="1" ht="50.1" customHeight="1" thickBot="1">
      <c r="A11" s="113"/>
      <c r="B11" s="439"/>
      <c r="C11" s="114" t="s">
        <v>86</v>
      </c>
      <c r="D11" s="113"/>
      <c r="E11" s="463" t="s">
        <v>10</v>
      </c>
      <c r="F11" s="464"/>
      <c r="G11" s="464"/>
      <c r="H11" s="464"/>
      <c r="I11" s="464"/>
      <c r="J11" s="465"/>
      <c r="K11" s="113"/>
      <c r="L11" s="85"/>
      <c r="M11" s="113"/>
      <c r="N11" s="444"/>
      <c r="O11" s="445"/>
      <c r="P11" s="445"/>
      <c r="Q11" s="445"/>
      <c r="R11" s="445"/>
      <c r="S11" s="445"/>
      <c r="T11" s="445"/>
      <c r="U11" s="445"/>
      <c r="V11" s="446"/>
    </row>
    <row r="12" spans="1:22" s="54" customFormat="1" ht="50.1" customHeight="1" thickBot="1">
      <c r="A12" s="113"/>
      <c r="B12" s="439"/>
      <c r="C12" s="441" t="s">
        <v>92</v>
      </c>
      <c r="D12" s="113"/>
      <c r="E12" s="460" t="s">
        <v>15</v>
      </c>
      <c r="F12" s="461"/>
      <c r="G12" s="461"/>
      <c r="H12" s="461"/>
      <c r="I12" s="461"/>
      <c r="J12" s="462"/>
      <c r="K12" s="113"/>
      <c r="L12" s="85"/>
      <c r="M12" s="113"/>
      <c r="N12" s="444"/>
      <c r="O12" s="445"/>
      <c r="P12" s="445"/>
      <c r="Q12" s="445"/>
      <c r="R12" s="445"/>
      <c r="S12" s="445"/>
      <c r="T12" s="445"/>
      <c r="U12" s="445"/>
      <c r="V12" s="446"/>
    </row>
    <row r="13" spans="1:22" s="54" customFormat="1" ht="50.1" customHeight="1" thickBot="1">
      <c r="A13" s="113"/>
      <c r="B13" s="439"/>
      <c r="C13" s="442"/>
      <c r="D13" s="113"/>
      <c r="E13" s="457" t="s">
        <v>16</v>
      </c>
      <c r="F13" s="458"/>
      <c r="G13" s="458"/>
      <c r="H13" s="458"/>
      <c r="I13" s="458"/>
      <c r="J13" s="459"/>
      <c r="K13" s="113"/>
      <c r="L13" s="85"/>
      <c r="M13" s="113"/>
      <c r="N13" s="444"/>
      <c r="O13" s="445"/>
      <c r="P13" s="445"/>
      <c r="Q13" s="445"/>
      <c r="R13" s="445"/>
      <c r="S13" s="445"/>
      <c r="T13" s="445"/>
      <c r="U13" s="445"/>
      <c r="V13" s="446"/>
    </row>
    <row r="14" spans="1:22" s="54" customFormat="1" ht="50.1" customHeight="1" thickBot="1">
      <c r="A14" s="113"/>
      <c r="B14" s="440"/>
      <c r="C14" s="443"/>
      <c r="D14" s="113"/>
      <c r="E14" s="460" t="s">
        <v>17</v>
      </c>
      <c r="F14" s="461"/>
      <c r="G14" s="461"/>
      <c r="H14" s="461"/>
      <c r="I14" s="461"/>
      <c r="J14" s="462"/>
      <c r="K14" s="113"/>
      <c r="L14" s="85"/>
      <c r="M14" s="113"/>
      <c r="N14" s="444"/>
      <c r="O14" s="445"/>
      <c r="P14" s="445"/>
      <c r="Q14" s="445"/>
      <c r="R14" s="445"/>
      <c r="S14" s="445"/>
      <c r="T14" s="445"/>
      <c r="U14" s="445"/>
      <c r="V14" s="446"/>
    </row>
    <row r="15" spans="1:22" s="53" customFormat="1" ht="15" customHeight="1" thickBot="1">
      <c r="A15" s="115"/>
      <c r="B15" s="115"/>
      <c r="C15" s="116"/>
      <c r="D15" s="116"/>
      <c r="E15" s="116"/>
      <c r="F15" s="116"/>
      <c r="G15" s="117"/>
      <c r="H15" s="117"/>
      <c r="I15" s="117"/>
      <c r="J15" s="118"/>
      <c r="K15" s="118"/>
      <c r="L15" s="118"/>
      <c r="M15" s="115"/>
      <c r="N15" s="116"/>
      <c r="O15" s="116"/>
      <c r="P15" s="116"/>
      <c r="Q15" s="116"/>
      <c r="R15" s="116"/>
      <c r="S15" s="116"/>
      <c r="T15" s="116"/>
      <c r="U15" s="115"/>
      <c r="V15" s="115"/>
    </row>
    <row r="16" spans="1:22" s="54" customFormat="1" ht="50.1" customHeight="1" thickBot="1">
      <c r="A16" s="113"/>
      <c r="B16" s="438" t="s">
        <v>446</v>
      </c>
      <c r="C16" s="114" t="s">
        <v>102</v>
      </c>
      <c r="D16" s="113"/>
      <c r="E16" s="435" t="s">
        <v>22</v>
      </c>
      <c r="F16" s="436"/>
      <c r="G16" s="436"/>
      <c r="H16" s="436"/>
      <c r="I16" s="436"/>
      <c r="J16" s="437"/>
      <c r="K16" s="113"/>
      <c r="L16" s="85"/>
      <c r="M16" s="113"/>
      <c r="N16" s="444"/>
      <c r="O16" s="445"/>
      <c r="P16" s="445"/>
      <c r="Q16" s="445"/>
      <c r="R16" s="445"/>
      <c r="S16" s="445"/>
      <c r="T16" s="445"/>
      <c r="U16" s="445"/>
      <c r="V16" s="446"/>
    </row>
    <row r="17" spans="1:22" s="54" customFormat="1" ht="50.1" customHeight="1" thickBot="1">
      <c r="A17" s="113"/>
      <c r="B17" s="439"/>
      <c r="C17" s="114" t="s">
        <v>108</v>
      </c>
      <c r="D17" s="113"/>
      <c r="E17" s="447" t="s">
        <v>25</v>
      </c>
      <c r="F17" s="448"/>
      <c r="G17" s="448"/>
      <c r="H17" s="448"/>
      <c r="I17" s="448"/>
      <c r="J17" s="449"/>
      <c r="K17" s="113"/>
      <c r="L17" s="85"/>
      <c r="M17" s="113"/>
      <c r="N17" s="444"/>
      <c r="O17" s="445"/>
      <c r="P17" s="445"/>
      <c r="Q17" s="445"/>
      <c r="R17" s="445"/>
      <c r="S17" s="445"/>
      <c r="T17" s="445"/>
      <c r="U17" s="445"/>
      <c r="V17" s="446"/>
    </row>
    <row r="18" spans="1:22" s="54" customFormat="1" ht="50.1" customHeight="1" thickBot="1">
      <c r="A18" s="113"/>
      <c r="B18" s="439"/>
      <c r="C18" s="114" t="s">
        <v>114</v>
      </c>
      <c r="D18" s="113"/>
      <c r="E18" s="447" t="s">
        <v>29</v>
      </c>
      <c r="F18" s="448"/>
      <c r="G18" s="448"/>
      <c r="H18" s="448"/>
      <c r="I18" s="448"/>
      <c r="J18" s="449"/>
      <c r="K18" s="113"/>
      <c r="L18" s="85"/>
      <c r="M18" s="113"/>
      <c r="N18" s="444"/>
      <c r="O18" s="445"/>
      <c r="P18" s="445"/>
      <c r="Q18" s="445"/>
      <c r="R18" s="445"/>
      <c r="S18" s="445"/>
      <c r="T18" s="445"/>
      <c r="U18" s="445"/>
      <c r="V18" s="446"/>
    </row>
    <row r="19" spans="1:22" s="54" customFormat="1" ht="50.1" customHeight="1" thickBot="1">
      <c r="A19" s="113"/>
      <c r="B19" s="439"/>
      <c r="C19" s="114" t="s">
        <v>120</v>
      </c>
      <c r="D19" s="113"/>
      <c r="E19" s="447" t="s">
        <v>33</v>
      </c>
      <c r="F19" s="448"/>
      <c r="G19" s="448"/>
      <c r="H19" s="448"/>
      <c r="I19" s="448"/>
      <c r="J19" s="449"/>
      <c r="K19" s="113"/>
      <c r="L19" s="85"/>
      <c r="M19" s="113"/>
      <c r="N19" s="444"/>
      <c r="O19" s="445"/>
      <c r="P19" s="445"/>
      <c r="Q19" s="445"/>
      <c r="R19" s="445"/>
      <c r="S19" s="445"/>
      <c r="T19" s="445"/>
      <c r="U19" s="445"/>
      <c r="V19" s="446"/>
    </row>
    <row r="20" spans="1:22" s="54" customFormat="1" ht="50.1" customHeight="1" thickBot="1">
      <c r="A20" s="113"/>
      <c r="B20" s="440"/>
      <c r="C20" s="114" t="s">
        <v>128</v>
      </c>
      <c r="D20" s="113"/>
      <c r="E20" s="447" t="s">
        <v>37</v>
      </c>
      <c r="F20" s="448"/>
      <c r="G20" s="448"/>
      <c r="H20" s="448"/>
      <c r="I20" s="448"/>
      <c r="J20" s="449"/>
      <c r="K20" s="113"/>
      <c r="L20" s="85"/>
      <c r="M20" s="113"/>
      <c r="N20" s="444"/>
      <c r="O20" s="445"/>
      <c r="P20" s="445"/>
      <c r="Q20" s="445"/>
      <c r="R20" s="445"/>
      <c r="S20" s="445"/>
      <c r="T20" s="445"/>
      <c r="U20" s="445"/>
      <c r="V20" s="446"/>
    </row>
    <row r="21" spans="1:22" s="53" customFormat="1" ht="15" customHeight="1" thickBot="1">
      <c r="A21" s="115"/>
      <c r="B21" s="115"/>
      <c r="C21" s="116"/>
      <c r="D21" s="116"/>
      <c r="E21" s="116"/>
      <c r="F21" s="116"/>
      <c r="G21" s="117"/>
      <c r="H21" s="117"/>
      <c r="I21" s="117"/>
      <c r="J21" s="118"/>
      <c r="K21" s="118"/>
      <c r="L21" s="118"/>
      <c r="M21" s="115"/>
      <c r="N21" s="116"/>
      <c r="O21" s="116"/>
      <c r="P21" s="116"/>
      <c r="Q21" s="116"/>
      <c r="R21" s="116"/>
      <c r="S21" s="116"/>
      <c r="T21" s="116"/>
      <c r="U21" s="115"/>
      <c r="V21" s="115"/>
    </row>
    <row r="22" spans="1:22" s="54" customFormat="1" ht="50.1" customHeight="1" thickBot="1">
      <c r="A22" s="113"/>
      <c r="B22" s="438" t="s">
        <v>447</v>
      </c>
      <c r="C22" s="441" t="s">
        <v>136</v>
      </c>
      <c r="D22" s="113"/>
      <c r="E22" s="457" t="s">
        <v>40</v>
      </c>
      <c r="F22" s="458"/>
      <c r="G22" s="458"/>
      <c r="H22" s="458"/>
      <c r="I22" s="458"/>
      <c r="J22" s="459"/>
      <c r="K22" s="113"/>
      <c r="L22" s="86"/>
      <c r="M22" s="113"/>
      <c r="N22" s="444"/>
      <c r="O22" s="445"/>
      <c r="P22" s="445"/>
      <c r="Q22" s="445"/>
      <c r="R22" s="445"/>
      <c r="S22" s="445"/>
      <c r="T22" s="445"/>
      <c r="U22" s="445"/>
      <c r="V22" s="446"/>
    </row>
    <row r="23" spans="1:22" s="54" customFormat="1" ht="50.1" customHeight="1" thickBot="1">
      <c r="A23" s="113"/>
      <c r="B23" s="439"/>
      <c r="C23" s="442"/>
      <c r="D23" s="113"/>
      <c r="E23" s="460" t="s">
        <v>41</v>
      </c>
      <c r="F23" s="461"/>
      <c r="G23" s="461"/>
      <c r="H23" s="461"/>
      <c r="I23" s="461"/>
      <c r="J23" s="462"/>
      <c r="K23" s="113"/>
      <c r="L23" s="86"/>
      <c r="M23" s="113"/>
      <c r="N23" s="444"/>
      <c r="O23" s="445"/>
      <c r="P23" s="445"/>
      <c r="Q23" s="445"/>
      <c r="R23" s="445"/>
      <c r="S23" s="445"/>
      <c r="T23" s="445"/>
      <c r="U23" s="445"/>
      <c r="V23" s="446"/>
    </row>
    <row r="24" spans="1:22" s="54" customFormat="1" ht="50.1" customHeight="1" thickBot="1">
      <c r="A24" s="113"/>
      <c r="B24" s="439"/>
      <c r="C24" s="443"/>
      <c r="D24" s="113"/>
      <c r="E24" s="457" t="s">
        <v>42</v>
      </c>
      <c r="F24" s="458"/>
      <c r="G24" s="458"/>
      <c r="H24" s="458"/>
      <c r="I24" s="458"/>
      <c r="J24" s="459"/>
      <c r="K24" s="113"/>
      <c r="L24" s="86"/>
      <c r="M24" s="113"/>
      <c r="N24" s="444"/>
      <c r="O24" s="445"/>
      <c r="P24" s="445"/>
      <c r="Q24" s="445"/>
      <c r="R24" s="445"/>
      <c r="S24" s="445"/>
      <c r="T24" s="445"/>
      <c r="U24" s="445"/>
      <c r="V24" s="446"/>
    </row>
    <row r="25" spans="1:22" s="54" customFormat="1" ht="50.1" customHeight="1" thickBot="1">
      <c r="A25" s="113"/>
      <c r="B25" s="440"/>
      <c r="C25" s="114" t="s">
        <v>146</v>
      </c>
      <c r="D25" s="113"/>
      <c r="E25" s="460" t="s">
        <v>615</v>
      </c>
      <c r="F25" s="461"/>
      <c r="G25" s="461"/>
      <c r="H25" s="461"/>
      <c r="I25" s="461"/>
      <c r="J25" s="462"/>
      <c r="K25" s="113"/>
      <c r="L25" s="86"/>
      <c r="M25" s="113"/>
      <c r="N25" s="444"/>
      <c r="O25" s="445"/>
      <c r="P25" s="445"/>
      <c r="Q25" s="445"/>
      <c r="R25" s="445"/>
      <c r="S25" s="445"/>
      <c r="T25" s="445"/>
      <c r="U25" s="445"/>
      <c r="V25" s="446"/>
    </row>
    <row r="26" spans="1:22" s="53" customFormat="1" ht="15" customHeight="1" thickBot="1">
      <c r="A26" s="115"/>
      <c r="B26" s="115"/>
      <c r="C26" s="116"/>
      <c r="D26" s="116"/>
      <c r="E26" s="116"/>
      <c r="F26" s="116"/>
      <c r="G26" s="117"/>
      <c r="H26" s="117"/>
      <c r="I26" s="117"/>
      <c r="J26" s="118"/>
      <c r="K26" s="118"/>
      <c r="L26" s="118"/>
      <c r="M26" s="115"/>
      <c r="N26" s="116"/>
      <c r="O26" s="116"/>
      <c r="P26" s="116"/>
      <c r="Q26" s="116"/>
      <c r="R26" s="116"/>
      <c r="S26" s="116"/>
      <c r="T26" s="116"/>
      <c r="U26" s="115"/>
      <c r="V26" s="115"/>
    </row>
    <row r="27" spans="1:22" s="54" customFormat="1" ht="50.1" customHeight="1" thickBot="1">
      <c r="A27" s="113"/>
      <c r="B27" s="438" t="s">
        <v>448</v>
      </c>
      <c r="C27" s="114" t="s">
        <v>158</v>
      </c>
      <c r="D27" s="113"/>
      <c r="E27" s="457" t="s">
        <v>47</v>
      </c>
      <c r="F27" s="458"/>
      <c r="G27" s="458"/>
      <c r="H27" s="458"/>
      <c r="I27" s="458"/>
      <c r="J27" s="459"/>
      <c r="K27" s="113"/>
      <c r="L27" s="85"/>
      <c r="M27" s="113"/>
      <c r="N27" s="444"/>
      <c r="O27" s="445"/>
      <c r="P27" s="445"/>
      <c r="Q27" s="445"/>
      <c r="R27" s="445"/>
      <c r="S27" s="445"/>
      <c r="T27" s="445"/>
      <c r="U27" s="445"/>
      <c r="V27" s="446"/>
    </row>
    <row r="28" spans="1:22" s="54" customFormat="1" ht="50.1" customHeight="1" thickBot="1">
      <c r="A28" s="113"/>
      <c r="B28" s="450"/>
      <c r="C28" s="441" t="s">
        <v>182</v>
      </c>
      <c r="D28" s="113"/>
      <c r="E28" s="457" t="s">
        <v>50</v>
      </c>
      <c r="F28" s="458"/>
      <c r="G28" s="458"/>
      <c r="H28" s="458"/>
      <c r="I28" s="458"/>
      <c r="J28" s="459"/>
      <c r="K28" s="113"/>
      <c r="L28" s="85"/>
      <c r="M28" s="113"/>
      <c r="N28" s="444"/>
      <c r="O28" s="445"/>
      <c r="P28" s="445"/>
      <c r="Q28" s="445"/>
      <c r="R28" s="445"/>
      <c r="S28" s="445"/>
      <c r="T28" s="445"/>
      <c r="U28" s="445"/>
      <c r="V28" s="446"/>
    </row>
    <row r="29" spans="1:22" s="54" customFormat="1" ht="50.1" customHeight="1" thickBot="1">
      <c r="A29" s="113"/>
      <c r="B29" s="450"/>
      <c r="C29" s="442"/>
      <c r="D29" s="113"/>
      <c r="E29" s="468" t="s">
        <v>51</v>
      </c>
      <c r="F29" s="469"/>
      <c r="G29" s="469"/>
      <c r="H29" s="469"/>
      <c r="I29" s="469"/>
      <c r="J29" s="470"/>
      <c r="K29" s="113"/>
      <c r="L29" s="85"/>
      <c r="M29" s="113"/>
      <c r="N29" s="444"/>
      <c r="O29" s="445"/>
      <c r="P29" s="445"/>
      <c r="Q29" s="445"/>
      <c r="R29" s="445"/>
      <c r="S29" s="445"/>
      <c r="T29" s="445"/>
      <c r="U29" s="445"/>
      <c r="V29" s="446"/>
    </row>
    <row r="30" spans="1:22" s="54" customFormat="1" ht="50.1" customHeight="1" thickBot="1">
      <c r="A30" s="113"/>
      <c r="B30" s="450"/>
      <c r="C30" s="442"/>
      <c r="D30" s="113"/>
      <c r="E30" s="460" t="s">
        <v>52</v>
      </c>
      <c r="F30" s="461"/>
      <c r="G30" s="461"/>
      <c r="H30" s="461"/>
      <c r="I30" s="461"/>
      <c r="J30" s="462"/>
      <c r="K30" s="113"/>
      <c r="L30" s="85"/>
      <c r="M30" s="113"/>
      <c r="N30" s="444"/>
      <c r="O30" s="445"/>
      <c r="P30" s="445"/>
      <c r="Q30" s="445"/>
      <c r="R30" s="445"/>
      <c r="S30" s="445"/>
      <c r="T30" s="445"/>
      <c r="U30" s="445"/>
      <c r="V30" s="446"/>
    </row>
    <row r="31" spans="1:22" s="54" customFormat="1" ht="50.1" customHeight="1" thickBot="1">
      <c r="A31" s="113"/>
      <c r="B31" s="450"/>
      <c r="C31" s="443"/>
      <c r="D31" s="113"/>
      <c r="E31" s="460" t="s">
        <v>53</v>
      </c>
      <c r="F31" s="461"/>
      <c r="G31" s="461"/>
      <c r="H31" s="461"/>
      <c r="I31" s="461"/>
      <c r="J31" s="462"/>
      <c r="K31" s="113"/>
      <c r="L31" s="85"/>
      <c r="M31" s="113"/>
      <c r="N31" s="444"/>
      <c r="O31" s="445"/>
      <c r="P31" s="445"/>
      <c r="Q31" s="445"/>
      <c r="R31" s="445"/>
      <c r="S31" s="445"/>
      <c r="T31" s="445"/>
      <c r="U31" s="445"/>
      <c r="V31" s="446"/>
    </row>
    <row r="32" spans="1:22" s="54" customFormat="1" ht="50.1" customHeight="1" thickBot="1">
      <c r="A32" s="113"/>
      <c r="B32" s="450"/>
      <c r="C32" s="441" t="s">
        <v>206</v>
      </c>
      <c r="D32" s="113"/>
      <c r="E32" s="460" t="s">
        <v>56</v>
      </c>
      <c r="F32" s="461"/>
      <c r="G32" s="461"/>
      <c r="H32" s="461"/>
      <c r="I32" s="461"/>
      <c r="J32" s="462"/>
      <c r="K32" s="113"/>
      <c r="L32" s="85"/>
      <c r="M32" s="113"/>
      <c r="N32" s="444"/>
      <c r="O32" s="445"/>
      <c r="P32" s="445"/>
      <c r="Q32" s="445"/>
      <c r="R32" s="445"/>
      <c r="S32" s="445"/>
      <c r="T32" s="445"/>
      <c r="U32" s="445"/>
      <c r="V32" s="446"/>
    </row>
    <row r="33" spans="1:31" s="54" customFormat="1" ht="50.1" customHeight="1" thickBot="1">
      <c r="A33" s="113"/>
      <c r="B33" s="450"/>
      <c r="C33" s="443"/>
      <c r="D33" s="113"/>
      <c r="E33" s="460" t="s">
        <v>57</v>
      </c>
      <c r="F33" s="461"/>
      <c r="G33" s="461"/>
      <c r="H33" s="461"/>
      <c r="I33" s="461"/>
      <c r="J33" s="462"/>
      <c r="K33" s="113"/>
      <c r="L33" s="85"/>
      <c r="M33" s="113"/>
      <c r="N33" s="444"/>
      <c r="O33" s="445"/>
      <c r="P33" s="445"/>
      <c r="Q33" s="445"/>
      <c r="R33" s="445"/>
      <c r="S33" s="445"/>
      <c r="T33" s="445"/>
      <c r="U33" s="445"/>
      <c r="V33" s="446"/>
    </row>
    <row r="34" spans="1:31" s="54" customFormat="1" ht="50.1" customHeight="1" thickBot="1">
      <c r="A34" s="113"/>
      <c r="B34" s="450"/>
      <c r="C34" s="114" t="s">
        <v>216</v>
      </c>
      <c r="D34" s="113"/>
      <c r="E34" s="460" t="s">
        <v>616</v>
      </c>
      <c r="F34" s="461"/>
      <c r="G34" s="461"/>
      <c r="H34" s="461"/>
      <c r="I34" s="461"/>
      <c r="J34" s="462"/>
      <c r="K34" s="113"/>
      <c r="L34" s="85"/>
      <c r="M34" s="113"/>
      <c r="N34" s="444"/>
      <c r="O34" s="445"/>
      <c r="P34" s="445"/>
      <c r="Q34" s="445"/>
      <c r="R34" s="445"/>
      <c r="S34" s="445"/>
      <c r="T34" s="445"/>
      <c r="U34" s="445"/>
      <c r="V34" s="446"/>
    </row>
    <row r="35" spans="1:31" s="54" customFormat="1" ht="50.1" customHeight="1" thickBot="1">
      <c r="A35" s="113"/>
      <c r="B35" s="450"/>
      <c r="C35" s="114" t="s">
        <v>224</v>
      </c>
      <c r="D35" s="113"/>
      <c r="E35" s="460" t="s">
        <v>61</v>
      </c>
      <c r="F35" s="461"/>
      <c r="G35" s="461"/>
      <c r="H35" s="461"/>
      <c r="I35" s="461"/>
      <c r="J35" s="462"/>
      <c r="K35" s="113"/>
      <c r="L35" s="85"/>
      <c r="M35" s="113"/>
      <c r="N35" s="444"/>
      <c r="O35" s="445"/>
      <c r="P35" s="445"/>
      <c r="Q35" s="445"/>
      <c r="R35" s="445"/>
      <c r="S35" s="445"/>
      <c r="T35" s="445"/>
      <c r="U35" s="445"/>
      <c r="V35" s="446"/>
    </row>
    <row r="36" spans="1:31" s="54" customFormat="1" ht="50.1" customHeight="1" thickBot="1">
      <c r="A36" s="113"/>
      <c r="B36" s="451"/>
      <c r="C36" s="114" t="s">
        <v>236</v>
      </c>
      <c r="D36" s="113"/>
      <c r="E36" s="460" t="s">
        <v>64</v>
      </c>
      <c r="F36" s="461"/>
      <c r="G36" s="461"/>
      <c r="H36" s="461"/>
      <c r="I36" s="461"/>
      <c r="J36" s="462"/>
      <c r="K36" s="113"/>
      <c r="L36" s="85"/>
      <c r="M36" s="113"/>
      <c r="N36" s="444"/>
      <c r="O36" s="445"/>
      <c r="P36" s="445"/>
      <c r="Q36" s="445"/>
      <c r="R36" s="445"/>
      <c r="S36" s="445"/>
      <c r="T36" s="445"/>
      <c r="U36" s="445"/>
      <c r="V36" s="446"/>
    </row>
    <row r="37" spans="1:31" ht="15" customHeight="1" thickBot="1">
      <c r="L37" s="119"/>
    </row>
    <row r="38" spans="1:31" s="54" customFormat="1" ht="50.1" customHeight="1" thickBot="1">
      <c r="A38" s="113"/>
      <c r="B38" s="438" t="s">
        <v>449</v>
      </c>
      <c r="C38" s="441" t="s">
        <v>246</v>
      </c>
      <c r="D38" s="113"/>
      <c r="E38" s="447" t="s">
        <v>67</v>
      </c>
      <c r="F38" s="448"/>
      <c r="G38" s="448"/>
      <c r="H38" s="448"/>
      <c r="I38" s="448"/>
      <c r="J38" s="449"/>
      <c r="K38" s="113"/>
      <c r="L38" s="85"/>
      <c r="M38" s="113"/>
      <c r="N38" s="444"/>
      <c r="O38" s="445"/>
      <c r="P38" s="445"/>
      <c r="Q38" s="445"/>
      <c r="R38" s="445"/>
      <c r="S38" s="445"/>
      <c r="T38" s="445"/>
      <c r="U38" s="445"/>
      <c r="V38" s="446"/>
    </row>
    <row r="39" spans="1:31" s="54" customFormat="1" ht="50.1" customHeight="1" thickBot="1">
      <c r="A39" s="113"/>
      <c r="B39" s="439"/>
      <c r="C39" s="442"/>
      <c r="D39" s="113"/>
      <c r="E39" s="447" t="s">
        <v>68</v>
      </c>
      <c r="F39" s="448"/>
      <c r="G39" s="448"/>
      <c r="H39" s="448"/>
      <c r="I39" s="448"/>
      <c r="J39" s="449"/>
      <c r="K39" s="113"/>
      <c r="L39" s="85"/>
      <c r="M39" s="113"/>
      <c r="N39" s="444"/>
      <c r="O39" s="445"/>
      <c r="P39" s="445"/>
      <c r="Q39" s="445"/>
      <c r="R39" s="445"/>
      <c r="S39" s="445"/>
      <c r="T39" s="445"/>
      <c r="U39" s="445"/>
      <c r="V39" s="446"/>
    </row>
    <row r="40" spans="1:31" s="54" customFormat="1" ht="50.1" customHeight="1" thickBot="1">
      <c r="A40" s="113"/>
      <c r="B40" s="440"/>
      <c r="C40" s="443"/>
      <c r="D40" s="113"/>
      <c r="E40" s="447" t="s">
        <v>69</v>
      </c>
      <c r="F40" s="448"/>
      <c r="G40" s="448"/>
      <c r="H40" s="448"/>
      <c r="I40" s="448"/>
      <c r="J40" s="449"/>
      <c r="K40" s="113"/>
      <c r="L40" s="85"/>
      <c r="M40" s="113"/>
      <c r="N40" s="444"/>
      <c r="O40" s="445"/>
      <c r="P40" s="445"/>
      <c r="Q40" s="445"/>
      <c r="R40" s="445"/>
      <c r="S40" s="445"/>
      <c r="T40" s="445"/>
      <c r="U40" s="445"/>
      <c r="V40" s="446"/>
    </row>
    <row r="41" spans="1:31" ht="15" customHeight="1" thickBot="1">
      <c r="L41" s="119"/>
    </row>
    <row r="42" spans="1:31" s="54" customFormat="1" ht="50.1" customHeight="1" thickBot="1">
      <c r="A42" s="113"/>
      <c r="B42" s="438" t="s">
        <v>450</v>
      </c>
      <c r="C42" s="441" t="s">
        <v>258</v>
      </c>
      <c r="D42" s="113"/>
      <c r="E42" s="435" t="s">
        <v>72</v>
      </c>
      <c r="F42" s="436"/>
      <c r="G42" s="436"/>
      <c r="H42" s="436"/>
      <c r="I42" s="436"/>
      <c r="J42" s="437"/>
      <c r="K42" s="113"/>
      <c r="L42" s="85"/>
      <c r="M42" s="113"/>
      <c r="N42" s="444"/>
      <c r="O42" s="445"/>
      <c r="P42" s="445"/>
      <c r="Q42" s="445"/>
      <c r="R42" s="445"/>
      <c r="S42" s="445"/>
      <c r="T42" s="445"/>
      <c r="U42" s="445"/>
      <c r="V42" s="446"/>
    </row>
    <row r="43" spans="1:31" s="54" customFormat="1" ht="50.1" customHeight="1" thickBot="1">
      <c r="A43" s="113"/>
      <c r="B43" s="440"/>
      <c r="C43" s="443"/>
      <c r="D43" s="113"/>
      <c r="E43" s="447" t="s">
        <v>73</v>
      </c>
      <c r="F43" s="448"/>
      <c r="G43" s="448"/>
      <c r="H43" s="448"/>
      <c r="I43" s="448"/>
      <c r="J43" s="449"/>
      <c r="K43" s="113"/>
      <c r="L43" s="85"/>
      <c r="M43" s="113"/>
      <c r="N43" s="444"/>
      <c r="O43" s="445"/>
      <c r="P43" s="445"/>
      <c r="Q43" s="445"/>
      <c r="R43" s="445"/>
      <c r="S43" s="445"/>
      <c r="T43" s="445"/>
      <c r="U43" s="445"/>
      <c r="V43" s="446"/>
    </row>
    <row r="44" spans="1:31" ht="15.75" thickBot="1"/>
    <row r="45" spans="1:31" s="41" customFormat="1" ht="150" customHeight="1">
      <c r="A45" s="120"/>
      <c r="B45" s="214" t="s">
        <v>551</v>
      </c>
      <c r="C45" s="429"/>
      <c r="D45" s="430"/>
      <c r="E45" s="430"/>
      <c r="F45" s="430"/>
      <c r="G45" s="430"/>
      <c r="H45" s="430"/>
      <c r="I45" s="430"/>
      <c r="J45" s="430"/>
      <c r="K45" s="430"/>
      <c r="L45" s="431"/>
      <c r="M45" s="121"/>
      <c r="N45" s="213" t="s">
        <v>478</v>
      </c>
      <c r="O45" s="432"/>
      <c r="P45" s="433"/>
      <c r="Q45" s="433"/>
      <c r="R45" s="433"/>
      <c r="S45" s="433"/>
      <c r="T45" s="433"/>
      <c r="U45" s="433"/>
      <c r="V45" s="434"/>
      <c r="W45" s="88"/>
      <c r="X45" s="88"/>
      <c r="Y45" s="88"/>
      <c r="Z45" s="88"/>
      <c r="AA45" s="88"/>
      <c r="AB45" s="88"/>
      <c r="AC45" s="88"/>
      <c r="AD45" s="88"/>
      <c r="AE45" s="88"/>
    </row>
    <row r="46" spans="1:31" s="41" customFormat="1" ht="15.75" thickBot="1">
      <c r="A46" s="120"/>
      <c r="B46" s="122"/>
      <c r="C46" s="123"/>
      <c r="D46" s="123"/>
      <c r="E46" s="123"/>
      <c r="F46" s="123"/>
      <c r="G46" s="123"/>
      <c r="H46" s="123"/>
      <c r="I46" s="123"/>
      <c r="J46" s="123"/>
      <c r="K46" s="123"/>
      <c r="L46" s="123"/>
      <c r="M46" s="123"/>
      <c r="N46" s="123"/>
      <c r="O46" s="124"/>
      <c r="P46" s="122"/>
      <c r="Q46" s="122"/>
      <c r="R46" s="122"/>
      <c r="S46" s="123"/>
      <c r="T46" s="123"/>
      <c r="U46" s="123"/>
      <c r="V46" s="123"/>
      <c r="W46" s="90"/>
      <c r="X46" s="90"/>
      <c r="Y46" s="90"/>
      <c r="Z46" s="90"/>
      <c r="AA46" s="90"/>
      <c r="AB46" s="90"/>
      <c r="AC46" s="90"/>
      <c r="AD46" s="90"/>
      <c r="AE46" s="90"/>
    </row>
    <row r="47" spans="1:31" s="41" customFormat="1" ht="80.099999999999994" customHeight="1" thickBot="1">
      <c r="A47" s="120"/>
      <c r="B47" s="452" t="s">
        <v>489</v>
      </c>
      <c r="C47" s="453"/>
      <c r="D47" s="125"/>
      <c r="E47" s="454"/>
      <c r="F47" s="455"/>
      <c r="G47" s="455"/>
      <c r="H47" s="455"/>
      <c r="I47" s="455"/>
      <c r="J47" s="455"/>
      <c r="K47" s="455"/>
      <c r="L47" s="455"/>
      <c r="M47" s="455"/>
      <c r="N47" s="455"/>
      <c r="O47" s="455"/>
      <c r="P47" s="455"/>
      <c r="Q47" s="455"/>
      <c r="R47" s="455"/>
      <c r="S47" s="455"/>
      <c r="T47" s="455"/>
      <c r="U47" s="455"/>
      <c r="V47" s="456"/>
      <c r="W47" s="91"/>
      <c r="X47" s="91"/>
      <c r="Y47" s="91"/>
      <c r="Z47" s="91"/>
      <c r="AA47" s="91"/>
      <c r="AB47" s="91"/>
      <c r="AC47" s="91"/>
      <c r="AD47" s="91"/>
      <c r="AE47" s="91"/>
    </row>
    <row r="48" spans="1:31" s="41" customFormat="1" ht="15.75" thickBot="1">
      <c r="A48" s="120"/>
      <c r="B48" s="126"/>
      <c r="C48" s="122"/>
      <c r="D48" s="122"/>
      <c r="E48" s="122"/>
      <c r="F48" s="122"/>
      <c r="G48" s="122"/>
      <c r="H48" s="122"/>
      <c r="I48" s="122"/>
      <c r="J48" s="122"/>
      <c r="K48" s="122"/>
      <c r="L48" s="122"/>
      <c r="M48" s="122"/>
      <c r="N48" s="122"/>
      <c r="O48" s="122"/>
      <c r="P48" s="122"/>
      <c r="Q48" s="122"/>
      <c r="R48" s="122"/>
      <c r="S48" s="122"/>
      <c r="T48" s="122"/>
      <c r="U48" s="122"/>
      <c r="V48" s="122"/>
      <c r="W48" s="89"/>
      <c r="X48" s="89"/>
      <c r="Y48" s="89"/>
      <c r="Z48" s="89"/>
      <c r="AA48" s="89"/>
      <c r="AB48" s="89"/>
      <c r="AC48" s="89"/>
      <c r="AD48" s="89"/>
      <c r="AE48" s="89"/>
    </row>
    <row r="49" spans="1:31" s="41" customFormat="1" ht="80.099999999999994" customHeight="1" thickBot="1">
      <c r="A49" s="120"/>
      <c r="B49" s="424" t="s">
        <v>409</v>
      </c>
      <c r="C49" s="425"/>
      <c r="D49" s="125"/>
      <c r="E49" s="426"/>
      <c r="F49" s="427"/>
      <c r="G49" s="427"/>
      <c r="H49" s="427"/>
      <c r="I49" s="427"/>
      <c r="J49" s="427"/>
      <c r="K49" s="427"/>
      <c r="L49" s="427"/>
      <c r="M49" s="427"/>
      <c r="N49" s="427"/>
      <c r="O49" s="427"/>
      <c r="P49" s="427"/>
      <c r="Q49" s="427"/>
      <c r="R49" s="427"/>
      <c r="S49" s="427"/>
      <c r="T49" s="427"/>
      <c r="U49" s="427"/>
      <c r="V49" s="428"/>
      <c r="W49" s="91"/>
      <c r="X49" s="91"/>
      <c r="Y49" s="91"/>
      <c r="Z49" s="91"/>
      <c r="AA49" s="91"/>
      <c r="AB49" s="91"/>
      <c r="AC49" s="91"/>
      <c r="AD49" s="91"/>
      <c r="AE49" s="91"/>
    </row>
    <row r="50" spans="1:31" s="41" customFormat="1">
      <c r="A50" s="120"/>
      <c r="B50" s="120"/>
      <c r="C50" s="120"/>
      <c r="D50" s="120"/>
      <c r="E50" s="120"/>
      <c r="F50" s="120"/>
      <c r="G50" s="120"/>
      <c r="H50" s="120"/>
      <c r="I50" s="120"/>
      <c r="J50" s="120"/>
      <c r="K50" s="120"/>
      <c r="L50" s="120"/>
      <c r="M50" s="120"/>
      <c r="N50" s="120"/>
      <c r="O50" s="120"/>
      <c r="P50" s="120"/>
      <c r="Q50" s="120"/>
      <c r="R50" s="120"/>
      <c r="S50" s="120"/>
      <c r="T50" s="120"/>
      <c r="U50" s="120"/>
      <c r="V50" s="120"/>
    </row>
    <row r="51" spans="1:31" s="41" customFormat="1">
      <c r="A51" s="120"/>
      <c r="B51" s="120"/>
      <c r="C51" s="120"/>
      <c r="D51" s="120"/>
      <c r="E51" s="120"/>
      <c r="F51" s="120"/>
      <c r="G51" s="120"/>
      <c r="H51" s="120"/>
      <c r="I51" s="120"/>
      <c r="J51" s="120"/>
      <c r="K51" s="120"/>
      <c r="L51" s="120"/>
      <c r="M51" s="120"/>
      <c r="N51" s="120"/>
      <c r="O51" s="120"/>
      <c r="P51" s="120"/>
      <c r="Q51" s="120"/>
      <c r="R51" s="120"/>
      <c r="S51" s="120"/>
      <c r="T51" s="120"/>
      <c r="U51" s="120"/>
      <c r="V51" s="120"/>
    </row>
  </sheetData>
  <sheetProtection password="E2D6" sheet="1" objects="1" scenarios="1" selectLockedCells="1"/>
  <mergeCells count="86">
    <mergeCell ref="B8:E8"/>
    <mergeCell ref="C3:H3"/>
    <mergeCell ref="J3:L3"/>
    <mergeCell ref="N3:P3"/>
    <mergeCell ref="R3:U3"/>
    <mergeCell ref="C5:E5"/>
    <mergeCell ref="G5:J5"/>
    <mergeCell ref="L5:P5"/>
    <mergeCell ref="R5:U5"/>
    <mergeCell ref="H8:O8"/>
    <mergeCell ref="B10:B14"/>
    <mergeCell ref="E10:J10"/>
    <mergeCell ref="N10:V10"/>
    <mergeCell ref="E11:J11"/>
    <mergeCell ref="N11:V11"/>
    <mergeCell ref="C12:C14"/>
    <mergeCell ref="E12:J12"/>
    <mergeCell ref="N12:V12"/>
    <mergeCell ref="E13:J13"/>
    <mergeCell ref="N13:V13"/>
    <mergeCell ref="E14:J14"/>
    <mergeCell ref="N14:V14"/>
    <mergeCell ref="B16:B20"/>
    <mergeCell ref="E16:J16"/>
    <mergeCell ref="N16:V16"/>
    <mergeCell ref="E17:J17"/>
    <mergeCell ref="N17:V17"/>
    <mergeCell ref="E18:J18"/>
    <mergeCell ref="N18:V18"/>
    <mergeCell ref="E19:J19"/>
    <mergeCell ref="N19:V19"/>
    <mergeCell ref="E20:J20"/>
    <mergeCell ref="N20:V20"/>
    <mergeCell ref="B27:B36"/>
    <mergeCell ref="E34:J34"/>
    <mergeCell ref="N34:V34"/>
    <mergeCell ref="B22:B25"/>
    <mergeCell ref="C22:C24"/>
    <mergeCell ref="E22:J22"/>
    <mergeCell ref="N22:V22"/>
    <mergeCell ref="E23:J23"/>
    <mergeCell ref="N23:V23"/>
    <mergeCell ref="E24:J24"/>
    <mergeCell ref="N24:V24"/>
    <mergeCell ref="E25:J25"/>
    <mergeCell ref="N25:V25"/>
    <mergeCell ref="N30:V30"/>
    <mergeCell ref="E32:J32"/>
    <mergeCell ref="N32:V32"/>
    <mergeCell ref="E40:J40"/>
    <mergeCell ref="N40:V40"/>
    <mergeCell ref="B42:B43"/>
    <mergeCell ref="C42:C43"/>
    <mergeCell ref="E42:J42"/>
    <mergeCell ref="N42:V42"/>
    <mergeCell ref="E43:J43"/>
    <mergeCell ref="N43:V43"/>
    <mergeCell ref="B38:B40"/>
    <mergeCell ref="C38:C40"/>
    <mergeCell ref="E38:J38"/>
    <mergeCell ref="N38:V38"/>
    <mergeCell ref="E39:J39"/>
    <mergeCell ref="N39:V39"/>
    <mergeCell ref="E27:J27"/>
    <mergeCell ref="N27:V27"/>
    <mergeCell ref="C28:C31"/>
    <mergeCell ref="E28:J28"/>
    <mergeCell ref="C32:C33"/>
    <mergeCell ref="E31:J31"/>
    <mergeCell ref="N31:V31"/>
    <mergeCell ref="N33:V33"/>
    <mergeCell ref="E33:J33"/>
    <mergeCell ref="E35:J35"/>
    <mergeCell ref="N35:V35"/>
    <mergeCell ref="E36:J36"/>
    <mergeCell ref="N36:V36"/>
    <mergeCell ref="N28:V28"/>
    <mergeCell ref="E29:J29"/>
    <mergeCell ref="N29:V29"/>
    <mergeCell ref="E30:J30"/>
    <mergeCell ref="B49:C49"/>
    <mergeCell ref="E49:V49"/>
    <mergeCell ref="B47:C47"/>
    <mergeCell ref="E47:V47"/>
    <mergeCell ref="C45:L45"/>
    <mergeCell ref="O45:V45"/>
  </mergeCells>
  <conditionalFormatting sqref="L27:L36">
    <cfRule type="cellIs" dxfId="452" priority="36" operator="equal">
      <formula>"M_C"</formula>
    </cfRule>
    <cfRule type="cellIs" dxfId="451" priority="37" operator="equal">
      <formula>"T_B_M"</formula>
    </cfRule>
    <cfRule type="cellIs" dxfId="450" priority="38" operator="equal">
      <formula>"M_S"</formula>
    </cfRule>
    <cfRule type="cellIs" dxfId="449" priority="39" operator="equal">
      <formula>"M_I"</formula>
    </cfRule>
  </conditionalFormatting>
  <conditionalFormatting sqref="G15:H15 G21:H21 G26:H26">
    <cfRule type="cellIs" dxfId="448" priority="34" operator="equal">
      <formula>"AUTO"</formula>
    </cfRule>
    <cfRule type="cellIs" dxfId="447" priority="35" operator="equal">
      <formula>"VISITE"</formula>
    </cfRule>
  </conditionalFormatting>
  <conditionalFormatting sqref="L10:L14">
    <cfRule type="cellIs" dxfId="446" priority="30" operator="equal">
      <formula>"M_C"</formula>
    </cfRule>
    <cfRule type="cellIs" dxfId="445" priority="31" operator="equal">
      <formula>"T_B_M"</formula>
    </cfRule>
    <cfRule type="cellIs" dxfId="444" priority="32" operator="equal">
      <formula>"M_S"</formula>
    </cfRule>
    <cfRule type="cellIs" dxfId="443" priority="33" operator="equal">
      <formula>"M_I"</formula>
    </cfRule>
  </conditionalFormatting>
  <conditionalFormatting sqref="L16:L20">
    <cfRule type="cellIs" dxfId="442" priority="26" operator="equal">
      <formula>"M_C"</formula>
    </cfRule>
    <cfRule type="cellIs" dxfId="441" priority="27" operator="equal">
      <formula>"T_B_M"</formula>
    </cfRule>
    <cfRule type="cellIs" dxfId="440" priority="28" operator="equal">
      <formula>"M_S"</formula>
    </cfRule>
    <cfRule type="cellIs" dxfId="439" priority="29" operator="equal">
      <formula>"M_I"</formula>
    </cfRule>
  </conditionalFormatting>
  <conditionalFormatting sqref="L22:L25">
    <cfRule type="cellIs" dxfId="438" priority="22" operator="equal">
      <formula>"M_C"</formula>
    </cfRule>
    <cfRule type="cellIs" dxfId="437" priority="23" operator="equal">
      <formula>"T_B_M"</formula>
    </cfRule>
    <cfRule type="cellIs" dxfId="436" priority="24" operator="equal">
      <formula>"M_S"</formula>
    </cfRule>
    <cfRule type="cellIs" dxfId="435" priority="25" operator="equal">
      <formula>"M_I"</formula>
    </cfRule>
  </conditionalFormatting>
  <conditionalFormatting sqref="L32:L36">
    <cfRule type="cellIs" dxfId="434" priority="18" operator="equal">
      <formula>"M_C"</formula>
    </cfRule>
    <cfRule type="cellIs" dxfId="433" priority="19" operator="equal">
      <formula>"T_B_M"</formula>
    </cfRule>
    <cfRule type="cellIs" dxfId="432" priority="20" operator="equal">
      <formula>"M_S"</formula>
    </cfRule>
    <cfRule type="cellIs" dxfId="431" priority="21" operator="equal">
      <formula>"M_I"</formula>
    </cfRule>
  </conditionalFormatting>
  <conditionalFormatting sqref="L38:L40">
    <cfRule type="cellIs" dxfId="430" priority="14" operator="equal">
      <formula>"M_C"</formula>
    </cfRule>
    <cfRule type="cellIs" dxfId="429" priority="15" operator="equal">
      <formula>"T_B_M"</formula>
    </cfRule>
    <cfRule type="cellIs" dxfId="428" priority="16" operator="equal">
      <formula>"M_S"</formula>
    </cfRule>
    <cfRule type="cellIs" dxfId="427" priority="17" operator="equal">
      <formula>"M_I"</formula>
    </cfRule>
  </conditionalFormatting>
  <conditionalFormatting sqref="L42:L43">
    <cfRule type="cellIs" dxfId="426" priority="10" operator="equal">
      <formula>"M_C"</formula>
    </cfRule>
    <cfRule type="cellIs" dxfId="425" priority="11" operator="equal">
      <formula>"T_B_M"</formula>
    </cfRule>
    <cfRule type="cellIs" dxfId="424" priority="12" operator="equal">
      <formula>"M_S"</formula>
    </cfRule>
    <cfRule type="cellIs" dxfId="423" priority="13" operator="equal">
      <formula>"M_I"</formula>
    </cfRule>
  </conditionalFormatting>
  <conditionalFormatting sqref="N3:P3">
    <cfRule type="cellIs" dxfId="422" priority="8" operator="equal">
      <formula>"AUTO_POS"</formula>
    </cfRule>
    <cfRule type="cellIs" dxfId="421" priority="9" operator="equal">
      <formula>"VISITE"</formula>
    </cfRule>
  </conditionalFormatting>
  <conditionalFormatting sqref="L10:L43">
    <cfRule type="cellIs" dxfId="420" priority="4" operator="equal">
      <formula>"TBM"</formula>
    </cfRule>
  </conditionalFormatting>
  <conditionalFormatting sqref="C45">
    <cfRule type="cellIs" dxfId="419" priority="1" operator="equal">
      <formula>"C3"</formula>
    </cfRule>
    <cfRule type="cellIs" dxfId="418" priority="2" operator="equal">
      <formula>"C2"</formula>
    </cfRule>
    <cfRule type="cellIs" dxfId="417" priority="3" operator="equal">
      <formula>"C1"</formula>
    </cfRule>
  </conditionalFormatting>
  <dataValidations count="1">
    <dataValidation type="list" allowBlank="1" showInputMessage="1" showErrorMessage="1" sqref="L10:L14 L16:L20 L22:L25 L27:L36 L38:L40 L42:L43" xr:uid="{00000000-0002-0000-0700-000000000000}">
      <formula1>L_NIVEAUX</formula1>
    </dataValidation>
  </dataValidations>
  <hyperlinks>
    <hyperlink ref="B8:E8" location="DESCRIPTEURS!A1" display="ACCES AUX DESCRIPTEURS"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3"/>
  <dimension ref="A1:AE51"/>
  <sheetViews>
    <sheetView zoomScale="80" zoomScaleNormal="80" workbookViewId="0">
      <pane ySplit="9" topLeftCell="A10" activePane="bottomLeft" state="frozen"/>
      <selection activeCell="N27" sqref="N27:V27"/>
      <selection pane="bottomLeft" activeCell="L10" sqref="L10"/>
    </sheetView>
  </sheetViews>
  <sheetFormatPr baseColWidth="10" defaultColWidth="11.42578125" defaultRowHeight="15"/>
  <cols>
    <col min="1" max="1" width="4.140625" style="92" customWidth="1"/>
    <col min="2" max="2" width="7.85546875" style="92" customWidth="1"/>
    <col min="3" max="3" width="15.7109375" style="92" customWidth="1"/>
    <col min="4" max="4" width="1.7109375" style="92" customWidth="1"/>
    <col min="5" max="5" width="15.7109375" style="92" customWidth="1"/>
    <col min="6" max="6" width="1.140625" style="92" customWidth="1"/>
    <col min="7" max="8" width="11.42578125" style="92"/>
    <col min="9" max="9" width="1.140625" style="92" customWidth="1"/>
    <col min="10" max="10" width="11.42578125" style="92"/>
    <col min="11" max="11" width="1.28515625" style="92" customWidth="1"/>
    <col min="12" max="12" width="11.42578125" style="92"/>
    <col min="13" max="13" width="1" style="92" customWidth="1"/>
    <col min="14" max="16" width="11.42578125" style="92"/>
    <col min="17" max="17" width="1.140625" style="92" customWidth="1"/>
    <col min="18" max="22" width="11.42578125" style="92"/>
    <col min="23" max="16384" width="11.42578125" style="12"/>
  </cols>
  <sheetData>
    <row r="1" spans="1:22" ht="15.75" thickBot="1"/>
    <row r="2" spans="1:22" s="84" customFormat="1" ht="5.0999999999999996" customHeight="1">
      <c r="A2" s="93"/>
      <c r="B2" s="94"/>
      <c r="C2" s="95"/>
      <c r="D2" s="95"/>
      <c r="E2" s="95"/>
      <c r="F2" s="95"/>
      <c r="G2" s="95"/>
      <c r="H2" s="95"/>
      <c r="I2" s="95"/>
      <c r="J2" s="95"/>
      <c r="K2" s="95"/>
      <c r="L2" s="95"/>
      <c r="M2" s="95"/>
      <c r="N2" s="95"/>
      <c r="O2" s="95"/>
      <c r="P2" s="95"/>
      <c r="Q2" s="95"/>
      <c r="R2" s="95"/>
      <c r="S2" s="95"/>
      <c r="T2" s="95"/>
      <c r="U2" s="95"/>
      <c r="V2" s="96"/>
    </row>
    <row r="3" spans="1:22" s="84" customFormat="1" ht="20.100000000000001" customHeight="1">
      <c r="A3" s="93"/>
      <c r="B3" s="97"/>
      <c r="C3" s="471" t="s">
        <v>483</v>
      </c>
      <c r="D3" s="471"/>
      <c r="E3" s="471"/>
      <c r="F3" s="471"/>
      <c r="G3" s="471"/>
      <c r="H3" s="471"/>
      <c r="I3" s="98"/>
      <c r="J3" s="472" t="str">
        <f>IF(INFORMATIONS!C80&lt;&gt;"",INFORMATIONS!C80,"")</f>
        <v/>
      </c>
      <c r="K3" s="466"/>
      <c r="L3" s="466"/>
      <c r="M3" s="98"/>
      <c r="N3" s="466" t="str">
        <f>IF(INFORMATIONS!B84="VISITE","VISITE",IF(INFORMATIONS!B85="AUTO_POS","AUTO_POS",""))</f>
        <v/>
      </c>
      <c r="O3" s="466"/>
      <c r="P3" s="466"/>
      <c r="Q3" s="98"/>
      <c r="R3" s="466" t="str">
        <f>IF(INFORMATIONS!C79&lt;&gt;"",INFORMATIONS!C79,"")</f>
        <v/>
      </c>
      <c r="S3" s="466"/>
      <c r="T3" s="466"/>
      <c r="U3" s="466"/>
      <c r="V3" s="99"/>
    </row>
    <row r="4" spans="1:22" s="84" customFormat="1" ht="5.0999999999999996" customHeight="1">
      <c r="A4" s="93"/>
      <c r="B4" s="100"/>
      <c r="C4" s="101"/>
      <c r="D4" s="101"/>
      <c r="E4" s="101"/>
      <c r="F4" s="101"/>
      <c r="G4" s="101"/>
      <c r="H4" s="101"/>
      <c r="I4" s="101"/>
      <c r="J4" s="101"/>
      <c r="K4" s="101"/>
      <c r="L4" s="101"/>
      <c r="M4" s="101"/>
      <c r="N4" s="101"/>
      <c r="O4" s="101"/>
      <c r="P4" s="101"/>
      <c r="Q4" s="101"/>
      <c r="R4" s="101"/>
      <c r="S4" s="101"/>
      <c r="T4" s="101"/>
      <c r="U4" s="101"/>
      <c r="V4" s="102"/>
    </row>
    <row r="5" spans="1:22" s="87" customFormat="1" ht="21" customHeight="1">
      <c r="A5" s="103"/>
      <c r="B5" s="104"/>
      <c r="C5" s="467" t="str">
        <f>IF(INFORMATIONS!C84&lt;&gt;"",INFORMATIONS!C84,"")</f>
        <v/>
      </c>
      <c r="D5" s="467"/>
      <c r="E5" s="467"/>
      <c r="F5" s="105"/>
      <c r="G5" s="467" t="str">
        <f>IF(INFORMATIONS!D84&lt;&gt;"",INFORMATIONS!D84,"")</f>
        <v/>
      </c>
      <c r="H5" s="467"/>
      <c r="I5" s="467"/>
      <c r="J5" s="467"/>
      <c r="K5" s="105"/>
      <c r="L5" s="467" t="str">
        <f>IF(INFORMATIONS!C81&lt;&gt;"",INFORMATIONS!C81,"")</f>
        <v/>
      </c>
      <c r="M5" s="467"/>
      <c r="N5" s="467"/>
      <c r="O5" s="467"/>
      <c r="P5" s="467"/>
      <c r="Q5" s="105"/>
      <c r="R5" s="467" t="str">
        <f>IF(INFORMATIONS!C82&lt;&gt;"",INFORMATIONS!C82,"")</f>
        <v/>
      </c>
      <c r="S5" s="467"/>
      <c r="T5" s="467"/>
      <c r="U5" s="467"/>
      <c r="V5" s="106"/>
    </row>
    <row r="6" spans="1:22" s="84" customFormat="1" ht="5.0999999999999996" customHeight="1" thickBot="1">
      <c r="A6" s="93"/>
      <c r="B6" s="107"/>
      <c r="C6" s="108"/>
      <c r="D6" s="108"/>
      <c r="E6" s="108"/>
      <c r="F6" s="108"/>
      <c r="G6" s="108"/>
      <c r="H6" s="108"/>
      <c r="I6" s="108"/>
      <c r="J6" s="108"/>
      <c r="K6" s="108"/>
      <c r="L6" s="108"/>
      <c r="M6" s="108"/>
      <c r="N6" s="108"/>
      <c r="O6" s="108"/>
      <c r="P6" s="108"/>
      <c r="Q6" s="108"/>
      <c r="R6" s="108"/>
      <c r="S6" s="108"/>
      <c r="T6" s="108"/>
      <c r="U6" s="108"/>
      <c r="V6" s="109"/>
    </row>
    <row r="7" spans="1:22" ht="15" customHeight="1" thickBot="1"/>
    <row r="8" spans="1:22" s="52" customFormat="1" ht="30" customHeight="1" thickBot="1">
      <c r="A8" s="110"/>
      <c r="B8" s="473" t="s">
        <v>548</v>
      </c>
      <c r="C8" s="474"/>
      <c r="D8" s="474"/>
      <c r="E8" s="475"/>
      <c r="F8" s="112"/>
      <c r="G8" s="112"/>
      <c r="H8" s="112"/>
      <c r="I8" s="112"/>
      <c r="J8" s="112"/>
      <c r="K8" s="112"/>
      <c r="L8" s="112"/>
      <c r="M8" s="112"/>
      <c r="N8" s="112"/>
      <c r="O8" s="112"/>
      <c r="P8" s="112"/>
      <c r="Q8" s="112"/>
      <c r="R8" s="112"/>
      <c r="S8" s="112"/>
      <c r="T8" s="112"/>
      <c r="U8" s="112"/>
      <c r="V8" s="110"/>
    </row>
    <row r="9" spans="1:22" ht="15" customHeight="1" thickBot="1"/>
    <row r="10" spans="1:22" s="54" customFormat="1" ht="50.1" customHeight="1" thickBot="1">
      <c r="A10" s="113"/>
      <c r="B10" s="438" t="s">
        <v>445</v>
      </c>
      <c r="C10" s="114" t="s">
        <v>78</v>
      </c>
      <c r="D10" s="113"/>
      <c r="E10" s="447" t="s">
        <v>4</v>
      </c>
      <c r="F10" s="448"/>
      <c r="G10" s="448"/>
      <c r="H10" s="448"/>
      <c r="I10" s="448"/>
      <c r="J10" s="449"/>
      <c r="K10" s="113"/>
      <c r="L10" s="85"/>
      <c r="M10" s="113"/>
      <c r="N10" s="444"/>
      <c r="O10" s="445"/>
      <c r="P10" s="445"/>
      <c r="Q10" s="445"/>
      <c r="R10" s="445"/>
      <c r="S10" s="445"/>
      <c r="T10" s="445"/>
      <c r="U10" s="445"/>
      <c r="V10" s="446"/>
    </row>
    <row r="11" spans="1:22" s="54" customFormat="1" ht="50.1" customHeight="1" thickBot="1">
      <c r="A11" s="113"/>
      <c r="B11" s="439"/>
      <c r="C11" s="114" t="s">
        <v>86</v>
      </c>
      <c r="D11" s="113"/>
      <c r="E11" s="463" t="s">
        <v>10</v>
      </c>
      <c r="F11" s="464"/>
      <c r="G11" s="464"/>
      <c r="H11" s="464"/>
      <c r="I11" s="464"/>
      <c r="J11" s="465"/>
      <c r="K11" s="113"/>
      <c r="L11" s="85"/>
      <c r="M11" s="113"/>
      <c r="N11" s="444"/>
      <c r="O11" s="445"/>
      <c r="P11" s="445"/>
      <c r="Q11" s="445"/>
      <c r="R11" s="445"/>
      <c r="S11" s="445"/>
      <c r="T11" s="445"/>
      <c r="U11" s="445"/>
      <c r="V11" s="446"/>
    </row>
    <row r="12" spans="1:22" s="54" customFormat="1" ht="50.1" customHeight="1" thickBot="1">
      <c r="A12" s="113"/>
      <c r="B12" s="439"/>
      <c r="C12" s="441" t="s">
        <v>92</v>
      </c>
      <c r="D12" s="113"/>
      <c r="E12" s="460" t="s">
        <v>15</v>
      </c>
      <c r="F12" s="461"/>
      <c r="G12" s="461"/>
      <c r="H12" s="461"/>
      <c r="I12" s="461"/>
      <c r="J12" s="462"/>
      <c r="K12" s="113"/>
      <c r="L12" s="85"/>
      <c r="M12" s="113"/>
      <c r="N12" s="444"/>
      <c r="O12" s="445"/>
      <c r="P12" s="445"/>
      <c r="Q12" s="445"/>
      <c r="R12" s="445"/>
      <c r="S12" s="445"/>
      <c r="T12" s="445"/>
      <c r="U12" s="445"/>
      <c r="V12" s="446"/>
    </row>
    <row r="13" spans="1:22" s="54" customFormat="1" ht="50.1" customHeight="1" thickBot="1">
      <c r="A13" s="113"/>
      <c r="B13" s="439"/>
      <c r="C13" s="442"/>
      <c r="D13" s="113"/>
      <c r="E13" s="457" t="s">
        <v>16</v>
      </c>
      <c r="F13" s="458"/>
      <c r="G13" s="458"/>
      <c r="H13" s="458"/>
      <c r="I13" s="458"/>
      <c r="J13" s="459"/>
      <c r="K13" s="113"/>
      <c r="L13" s="85"/>
      <c r="M13" s="113"/>
      <c r="N13" s="444"/>
      <c r="O13" s="445"/>
      <c r="P13" s="445"/>
      <c r="Q13" s="445"/>
      <c r="R13" s="445"/>
      <c r="S13" s="445"/>
      <c r="T13" s="445"/>
      <c r="U13" s="445"/>
      <c r="V13" s="446"/>
    </row>
    <row r="14" spans="1:22" s="54" customFormat="1" ht="50.1" customHeight="1" thickBot="1">
      <c r="A14" s="113"/>
      <c r="B14" s="440"/>
      <c r="C14" s="443"/>
      <c r="D14" s="113"/>
      <c r="E14" s="460" t="s">
        <v>17</v>
      </c>
      <c r="F14" s="461"/>
      <c r="G14" s="461"/>
      <c r="H14" s="461"/>
      <c r="I14" s="461"/>
      <c r="J14" s="462"/>
      <c r="K14" s="113"/>
      <c r="L14" s="85"/>
      <c r="M14" s="113"/>
      <c r="N14" s="444"/>
      <c r="O14" s="445"/>
      <c r="P14" s="445"/>
      <c r="Q14" s="445"/>
      <c r="R14" s="445"/>
      <c r="S14" s="445"/>
      <c r="T14" s="445"/>
      <c r="U14" s="445"/>
      <c r="V14" s="446"/>
    </row>
    <row r="15" spans="1:22" s="53" customFormat="1" ht="15" customHeight="1" thickBot="1">
      <c r="A15" s="115"/>
      <c r="B15" s="115"/>
      <c r="C15" s="116"/>
      <c r="D15" s="116"/>
      <c r="E15" s="116"/>
      <c r="F15" s="116"/>
      <c r="G15" s="117"/>
      <c r="H15" s="117"/>
      <c r="I15" s="117"/>
      <c r="J15" s="118"/>
      <c r="K15" s="118"/>
      <c r="L15" s="118"/>
      <c r="M15" s="115"/>
      <c r="N15" s="116"/>
      <c r="O15" s="116"/>
      <c r="P15" s="116"/>
      <c r="Q15" s="116"/>
      <c r="R15" s="116"/>
      <c r="S15" s="116"/>
      <c r="T15" s="116"/>
      <c r="U15" s="115"/>
      <c r="V15" s="115"/>
    </row>
    <row r="16" spans="1:22" s="54" customFormat="1" ht="50.1" customHeight="1" thickBot="1">
      <c r="A16" s="113"/>
      <c r="B16" s="438" t="s">
        <v>446</v>
      </c>
      <c r="C16" s="114" t="s">
        <v>102</v>
      </c>
      <c r="D16" s="113"/>
      <c r="E16" s="435" t="s">
        <v>22</v>
      </c>
      <c r="F16" s="436"/>
      <c r="G16" s="436"/>
      <c r="H16" s="436"/>
      <c r="I16" s="436"/>
      <c r="J16" s="437"/>
      <c r="K16" s="113"/>
      <c r="L16" s="85"/>
      <c r="M16" s="113"/>
      <c r="N16" s="444"/>
      <c r="O16" s="445"/>
      <c r="P16" s="445"/>
      <c r="Q16" s="445"/>
      <c r="R16" s="445"/>
      <c r="S16" s="445"/>
      <c r="T16" s="445"/>
      <c r="U16" s="445"/>
      <c r="V16" s="446"/>
    </row>
    <row r="17" spans="1:22" s="54" customFormat="1" ht="50.1" customHeight="1" thickBot="1">
      <c r="A17" s="113"/>
      <c r="B17" s="439"/>
      <c r="C17" s="114" t="s">
        <v>108</v>
      </c>
      <c r="D17" s="113"/>
      <c r="E17" s="447" t="s">
        <v>25</v>
      </c>
      <c r="F17" s="448"/>
      <c r="G17" s="448"/>
      <c r="H17" s="448"/>
      <c r="I17" s="448"/>
      <c r="J17" s="449"/>
      <c r="K17" s="113"/>
      <c r="L17" s="85"/>
      <c r="M17" s="113"/>
      <c r="N17" s="444"/>
      <c r="O17" s="445"/>
      <c r="P17" s="445"/>
      <c r="Q17" s="445"/>
      <c r="R17" s="445"/>
      <c r="S17" s="445"/>
      <c r="T17" s="445"/>
      <c r="U17" s="445"/>
      <c r="V17" s="446"/>
    </row>
    <row r="18" spans="1:22" s="54" customFormat="1" ht="50.1" customHeight="1" thickBot="1">
      <c r="A18" s="113"/>
      <c r="B18" s="439"/>
      <c r="C18" s="114" t="s">
        <v>114</v>
      </c>
      <c r="D18" s="113"/>
      <c r="E18" s="447" t="s">
        <v>29</v>
      </c>
      <c r="F18" s="448"/>
      <c r="G18" s="448"/>
      <c r="H18" s="448"/>
      <c r="I18" s="448"/>
      <c r="J18" s="449"/>
      <c r="K18" s="113"/>
      <c r="L18" s="85"/>
      <c r="M18" s="113"/>
      <c r="N18" s="444"/>
      <c r="O18" s="445"/>
      <c r="P18" s="445"/>
      <c r="Q18" s="445"/>
      <c r="R18" s="445"/>
      <c r="S18" s="445"/>
      <c r="T18" s="445"/>
      <c r="U18" s="445"/>
      <c r="V18" s="446"/>
    </row>
    <row r="19" spans="1:22" s="54" customFormat="1" ht="50.1" customHeight="1" thickBot="1">
      <c r="A19" s="113"/>
      <c r="B19" s="439"/>
      <c r="C19" s="114" t="s">
        <v>120</v>
      </c>
      <c r="D19" s="113"/>
      <c r="E19" s="447" t="s">
        <v>33</v>
      </c>
      <c r="F19" s="448"/>
      <c r="G19" s="448"/>
      <c r="H19" s="448"/>
      <c r="I19" s="448"/>
      <c r="J19" s="449"/>
      <c r="K19" s="113"/>
      <c r="L19" s="85"/>
      <c r="M19" s="113"/>
      <c r="N19" s="444"/>
      <c r="O19" s="445"/>
      <c r="P19" s="445"/>
      <c r="Q19" s="445"/>
      <c r="R19" s="445"/>
      <c r="S19" s="445"/>
      <c r="T19" s="445"/>
      <c r="U19" s="445"/>
      <c r="V19" s="446"/>
    </row>
    <row r="20" spans="1:22" s="54" customFormat="1" ht="50.1" customHeight="1" thickBot="1">
      <c r="A20" s="113"/>
      <c r="B20" s="440"/>
      <c r="C20" s="114" t="s">
        <v>128</v>
      </c>
      <c r="D20" s="113"/>
      <c r="E20" s="447" t="s">
        <v>37</v>
      </c>
      <c r="F20" s="448"/>
      <c r="G20" s="448"/>
      <c r="H20" s="448"/>
      <c r="I20" s="448"/>
      <c r="J20" s="449"/>
      <c r="K20" s="113"/>
      <c r="L20" s="85"/>
      <c r="M20" s="113"/>
      <c r="N20" s="444"/>
      <c r="O20" s="445"/>
      <c r="P20" s="445"/>
      <c r="Q20" s="445"/>
      <c r="R20" s="445"/>
      <c r="S20" s="445"/>
      <c r="T20" s="445"/>
      <c r="U20" s="445"/>
      <c r="V20" s="446"/>
    </row>
    <row r="21" spans="1:22" s="53" customFormat="1" ht="15" customHeight="1" thickBot="1">
      <c r="A21" s="115"/>
      <c r="B21" s="115"/>
      <c r="C21" s="116"/>
      <c r="D21" s="116"/>
      <c r="E21" s="116"/>
      <c r="F21" s="116"/>
      <c r="G21" s="117"/>
      <c r="H21" s="117"/>
      <c r="I21" s="117"/>
      <c r="J21" s="118"/>
      <c r="K21" s="118"/>
      <c r="L21" s="118"/>
      <c r="M21" s="115"/>
      <c r="N21" s="116"/>
      <c r="O21" s="116"/>
      <c r="P21" s="116"/>
      <c r="Q21" s="116"/>
      <c r="R21" s="116"/>
      <c r="S21" s="116"/>
      <c r="T21" s="116"/>
      <c r="U21" s="115"/>
      <c r="V21" s="115"/>
    </row>
    <row r="22" spans="1:22" s="54" customFormat="1" ht="50.1" customHeight="1" thickBot="1">
      <c r="A22" s="113"/>
      <c r="B22" s="438" t="s">
        <v>447</v>
      </c>
      <c r="C22" s="441" t="s">
        <v>136</v>
      </c>
      <c r="D22" s="113"/>
      <c r="E22" s="457" t="s">
        <v>40</v>
      </c>
      <c r="F22" s="458"/>
      <c r="G22" s="458"/>
      <c r="H22" s="458"/>
      <c r="I22" s="458"/>
      <c r="J22" s="459"/>
      <c r="K22" s="113"/>
      <c r="L22" s="86"/>
      <c r="M22" s="113"/>
      <c r="N22" s="444"/>
      <c r="O22" s="445"/>
      <c r="P22" s="445"/>
      <c r="Q22" s="445"/>
      <c r="R22" s="445"/>
      <c r="S22" s="445"/>
      <c r="T22" s="445"/>
      <c r="U22" s="445"/>
      <c r="V22" s="446"/>
    </row>
    <row r="23" spans="1:22" s="54" customFormat="1" ht="50.1" customHeight="1" thickBot="1">
      <c r="A23" s="113"/>
      <c r="B23" s="439"/>
      <c r="C23" s="442"/>
      <c r="D23" s="113"/>
      <c r="E23" s="460" t="s">
        <v>41</v>
      </c>
      <c r="F23" s="461"/>
      <c r="G23" s="461"/>
      <c r="H23" s="461"/>
      <c r="I23" s="461"/>
      <c r="J23" s="462"/>
      <c r="K23" s="113"/>
      <c r="L23" s="86"/>
      <c r="M23" s="113"/>
      <c r="N23" s="444"/>
      <c r="O23" s="445"/>
      <c r="P23" s="445"/>
      <c r="Q23" s="445"/>
      <c r="R23" s="445"/>
      <c r="S23" s="445"/>
      <c r="T23" s="445"/>
      <c r="U23" s="445"/>
      <c r="V23" s="446"/>
    </row>
    <row r="24" spans="1:22" s="54" customFormat="1" ht="50.1" customHeight="1" thickBot="1">
      <c r="A24" s="113"/>
      <c r="B24" s="439"/>
      <c r="C24" s="443"/>
      <c r="D24" s="113"/>
      <c r="E24" s="457" t="s">
        <v>42</v>
      </c>
      <c r="F24" s="458"/>
      <c r="G24" s="458"/>
      <c r="H24" s="458"/>
      <c r="I24" s="458"/>
      <c r="J24" s="459"/>
      <c r="K24" s="113"/>
      <c r="L24" s="86"/>
      <c r="M24" s="113"/>
      <c r="N24" s="444"/>
      <c r="O24" s="445"/>
      <c r="P24" s="445"/>
      <c r="Q24" s="445"/>
      <c r="R24" s="445"/>
      <c r="S24" s="445"/>
      <c r="T24" s="445"/>
      <c r="U24" s="445"/>
      <c r="V24" s="446"/>
    </row>
    <row r="25" spans="1:22" s="54" customFormat="1" ht="50.1" customHeight="1" thickBot="1">
      <c r="A25" s="113"/>
      <c r="B25" s="440"/>
      <c r="C25" s="114" t="s">
        <v>146</v>
      </c>
      <c r="D25" s="113"/>
      <c r="E25" s="460" t="s">
        <v>615</v>
      </c>
      <c r="F25" s="461"/>
      <c r="G25" s="461"/>
      <c r="H25" s="461"/>
      <c r="I25" s="461"/>
      <c r="J25" s="462"/>
      <c r="K25" s="113"/>
      <c r="L25" s="86"/>
      <c r="M25" s="113"/>
      <c r="N25" s="444"/>
      <c r="O25" s="445"/>
      <c r="P25" s="445"/>
      <c r="Q25" s="445"/>
      <c r="R25" s="445"/>
      <c r="S25" s="445"/>
      <c r="T25" s="445"/>
      <c r="U25" s="445"/>
      <c r="V25" s="446"/>
    </row>
    <row r="26" spans="1:22" s="53" customFormat="1" ht="15" customHeight="1" thickBot="1">
      <c r="A26" s="115"/>
      <c r="B26" s="115"/>
      <c r="C26" s="116"/>
      <c r="D26" s="116"/>
      <c r="E26" s="116"/>
      <c r="F26" s="116"/>
      <c r="G26" s="117"/>
      <c r="H26" s="117"/>
      <c r="I26" s="117"/>
      <c r="J26" s="118"/>
      <c r="K26" s="118"/>
      <c r="L26" s="118"/>
      <c r="M26" s="115"/>
      <c r="N26" s="116"/>
      <c r="O26" s="116"/>
      <c r="P26" s="116"/>
      <c r="Q26" s="116"/>
      <c r="R26" s="116"/>
      <c r="S26" s="116"/>
      <c r="T26" s="116"/>
      <c r="U26" s="115"/>
      <c r="V26" s="115"/>
    </row>
    <row r="27" spans="1:22" s="54" customFormat="1" ht="50.1" customHeight="1" thickBot="1">
      <c r="A27" s="113"/>
      <c r="B27" s="438" t="s">
        <v>448</v>
      </c>
      <c r="C27" s="114" t="s">
        <v>158</v>
      </c>
      <c r="D27" s="113"/>
      <c r="E27" s="457" t="s">
        <v>47</v>
      </c>
      <c r="F27" s="458"/>
      <c r="G27" s="458"/>
      <c r="H27" s="458"/>
      <c r="I27" s="458"/>
      <c r="J27" s="459"/>
      <c r="K27" s="113"/>
      <c r="L27" s="85"/>
      <c r="M27" s="113"/>
      <c r="N27" s="444"/>
      <c r="O27" s="445"/>
      <c r="P27" s="445"/>
      <c r="Q27" s="445"/>
      <c r="R27" s="445"/>
      <c r="S27" s="445"/>
      <c r="T27" s="445"/>
      <c r="U27" s="445"/>
      <c r="V27" s="446"/>
    </row>
    <row r="28" spans="1:22" s="54" customFormat="1" ht="50.1" customHeight="1" thickBot="1">
      <c r="A28" s="113"/>
      <c r="B28" s="450"/>
      <c r="C28" s="441" t="s">
        <v>182</v>
      </c>
      <c r="D28" s="113"/>
      <c r="E28" s="460" t="s">
        <v>50</v>
      </c>
      <c r="F28" s="461"/>
      <c r="G28" s="461"/>
      <c r="H28" s="461"/>
      <c r="I28" s="461"/>
      <c r="J28" s="462"/>
      <c r="K28" s="113"/>
      <c r="L28" s="85"/>
      <c r="M28" s="113"/>
      <c r="N28" s="444"/>
      <c r="O28" s="445"/>
      <c r="P28" s="445"/>
      <c r="Q28" s="445"/>
      <c r="R28" s="445"/>
      <c r="S28" s="445"/>
      <c r="T28" s="445"/>
      <c r="U28" s="445"/>
      <c r="V28" s="446"/>
    </row>
    <row r="29" spans="1:22" s="54" customFormat="1" ht="50.1" customHeight="1" thickBot="1">
      <c r="A29" s="113"/>
      <c r="B29" s="450"/>
      <c r="C29" s="442"/>
      <c r="D29" s="113"/>
      <c r="E29" s="468" t="s">
        <v>51</v>
      </c>
      <c r="F29" s="469"/>
      <c r="G29" s="469"/>
      <c r="H29" s="469"/>
      <c r="I29" s="469"/>
      <c r="J29" s="470"/>
      <c r="K29" s="113"/>
      <c r="L29" s="85"/>
      <c r="M29" s="113"/>
      <c r="N29" s="444"/>
      <c r="O29" s="445"/>
      <c r="P29" s="445"/>
      <c r="Q29" s="445"/>
      <c r="R29" s="445"/>
      <c r="S29" s="445"/>
      <c r="T29" s="445"/>
      <c r="U29" s="445"/>
      <c r="V29" s="446"/>
    </row>
    <row r="30" spans="1:22" s="54" customFormat="1" ht="50.1" customHeight="1" thickBot="1">
      <c r="A30" s="113"/>
      <c r="B30" s="450"/>
      <c r="C30" s="442"/>
      <c r="D30" s="113"/>
      <c r="E30" s="460" t="s">
        <v>52</v>
      </c>
      <c r="F30" s="461"/>
      <c r="G30" s="461"/>
      <c r="H30" s="461"/>
      <c r="I30" s="461"/>
      <c r="J30" s="462"/>
      <c r="K30" s="113"/>
      <c r="L30" s="85"/>
      <c r="M30" s="113"/>
      <c r="N30" s="444"/>
      <c r="O30" s="445"/>
      <c r="P30" s="445"/>
      <c r="Q30" s="445"/>
      <c r="R30" s="445"/>
      <c r="S30" s="445"/>
      <c r="T30" s="445"/>
      <c r="U30" s="445"/>
      <c r="V30" s="446"/>
    </row>
    <row r="31" spans="1:22" s="54" customFormat="1" ht="50.1" customHeight="1" thickBot="1">
      <c r="A31" s="113"/>
      <c r="B31" s="450"/>
      <c r="C31" s="443"/>
      <c r="D31" s="113"/>
      <c r="E31" s="460" t="s">
        <v>53</v>
      </c>
      <c r="F31" s="461"/>
      <c r="G31" s="461"/>
      <c r="H31" s="461"/>
      <c r="I31" s="461"/>
      <c r="J31" s="462"/>
      <c r="K31" s="113"/>
      <c r="L31" s="85"/>
      <c r="M31" s="113"/>
      <c r="N31" s="444"/>
      <c r="O31" s="445"/>
      <c r="P31" s="445"/>
      <c r="Q31" s="445"/>
      <c r="R31" s="445"/>
      <c r="S31" s="445"/>
      <c r="T31" s="445"/>
      <c r="U31" s="445"/>
      <c r="V31" s="446"/>
    </row>
    <row r="32" spans="1:22" s="54" customFormat="1" ht="50.1" customHeight="1" thickBot="1">
      <c r="A32" s="113"/>
      <c r="B32" s="450"/>
      <c r="C32" s="441" t="s">
        <v>206</v>
      </c>
      <c r="D32" s="113"/>
      <c r="E32" s="460" t="s">
        <v>56</v>
      </c>
      <c r="F32" s="461"/>
      <c r="G32" s="461"/>
      <c r="H32" s="461"/>
      <c r="I32" s="461"/>
      <c r="J32" s="462"/>
      <c r="K32" s="113"/>
      <c r="L32" s="85"/>
      <c r="M32" s="113"/>
      <c r="N32" s="444"/>
      <c r="O32" s="445"/>
      <c r="P32" s="445"/>
      <c r="Q32" s="445"/>
      <c r="R32" s="445"/>
      <c r="S32" s="445"/>
      <c r="T32" s="445"/>
      <c r="U32" s="445"/>
      <c r="V32" s="446"/>
    </row>
    <row r="33" spans="1:31" s="54" customFormat="1" ht="50.1" customHeight="1" thickBot="1">
      <c r="A33" s="113"/>
      <c r="B33" s="450"/>
      <c r="C33" s="443"/>
      <c r="D33" s="113"/>
      <c r="E33" s="460" t="s">
        <v>57</v>
      </c>
      <c r="F33" s="461"/>
      <c r="G33" s="461"/>
      <c r="H33" s="461"/>
      <c r="I33" s="461"/>
      <c r="J33" s="462"/>
      <c r="K33" s="113"/>
      <c r="L33" s="85"/>
      <c r="M33" s="113"/>
      <c r="N33" s="444"/>
      <c r="O33" s="445"/>
      <c r="P33" s="445"/>
      <c r="Q33" s="445"/>
      <c r="R33" s="445"/>
      <c r="S33" s="445"/>
      <c r="T33" s="445"/>
      <c r="U33" s="445"/>
      <c r="V33" s="446"/>
    </row>
    <row r="34" spans="1:31" s="54" customFormat="1" ht="50.1" customHeight="1" thickBot="1">
      <c r="A34" s="113"/>
      <c r="B34" s="450"/>
      <c r="C34" s="114" t="s">
        <v>216</v>
      </c>
      <c r="D34" s="113"/>
      <c r="E34" s="460" t="s">
        <v>616</v>
      </c>
      <c r="F34" s="461"/>
      <c r="G34" s="461"/>
      <c r="H34" s="461"/>
      <c r="I34" s="461"/>
      <c r="J34" s="462"/>
      <c r="K34" s="113"/>
      <c r="L34" s="85"/>
      <c r="M34" s="113"/>
      <c r="N34" s="444"/>
      <c r="O34" s="445"/>
      <c r="P34" s="445"/>
      <c r="Q34" s="445"/>
      <c r="R34" s="445"/>
      <c r="S34" s="445"/>
      <c r="T34" s="445"/>
      <c r="U34" s="445"/>
      <c r="V34" s="446"/>
    </row>
    <row r="35" spans="1:31" s="54" customFormat="1" ht="50.1" customHeight="1" thickBot="1">
      <c r="A35" s="113"/>
      <c r="B35" s="450"/>
      <c r="C35" s="114" t="s">
        <v>224</v>
      </c>
      <c r="D35" s="113"/>
      <c r="E35" s="460" t="s">
        <v>61</v>
      </c>
      <c r="F35" s="461"/>
      <c r="G35" s="461"/>
      <c r="H35" s="461"/>
      <c r="I35" s="461"/>
      <c r="J35" s="462"/>
      <c r="K35" s="113"/>
      <c r="L35" s="85"/>
      <c r="M35" s="113"/>
      <c r="N35" s="444"/>
      <c r="O35" s="445"/>
      <c r="P35" s="445"/>
      <c r="Q35" s="445"/>
      <c r="R35" s="445"/>
      <c r="S35" s="445"/>
      <c r="T35" s="445"/>
      <c r="U35" s="445"/>
      <c r="V35" s="446"/>
    </row>
    <row r="36" spans="1:31" s="54" customFormat="1" ht="50.1" customHeight="1" thickBot="1">
      <c r="A36" s="113"/>
      <c r="B36" s="451"/>
      <c r="C36" s="114" t="s">
        <v>236</v>
      </c>
      <c r="D36" s="113"/>
      <c r="E36" s="460" t="s">
        <v>64</v>
      </c>
      <c r="F36" s="461"/>
      <c r="G36" s="461"/>
      <c r="H36" s="461"/>
      <c r="I36" s="461"/>
      <c r="J36" s="462"/>
      <c r="K36" s="113"/>
      <c r="L36" s="85"/>
      <c r="M36" s="113"/>
      <c r="N36" s="444"/>
      <c r="O36" s="445"/>
      <c r="P36" s="445"/>
      <c r="Q36" s="445"/>
      <c r="R36" s="445"/>
      <c r="S36" s="445"/>
      <c r="T36" s="445"/>
      <c r="U36" s="445"/>
      <c r="V36" s="446"/>
    </row>
    <row r="37" spans="1:31" ht="15" customHeight="1" thickBot="1">
      <c r="L37" s="119"/>
    </row>
    <row r="38" spans="1:31" s="54" customFormat="1" ht="50.1" customHeight="1" thickBot="1">
      <c r="A38" s="113"/>
      <c r="B38" s="438" t="s">
        <v>449</v>
      </c>
      <c r="C38" s="441" t="s">
        <v>246</v>
      </c>
      <c r="D38" s="113"/>
      <c r="E38" s="447" t="s">
        <v>67</v>
      </c>
      <c r="F38" s="448"/>
      <c r="G38" s="448"/>
      <c r="H38" s="448"/>
      <c r="I38" s="448"/>
      <c r="J38" s="449"/>
      <c r="K38" s="113"/>
      <c r="L38" s="85"/>
      <c r="M38" s="113"/>
      <c r="N38" s="444"/>
      <c r="O38" s="445"/>
      <c r="P38" s="445"/>
      <c r="Q38" s="445"/>
      <c r="R38" s="445"/>
      <c r="S38" s="445"/>
      <c r="T38" s="445"/>
      <c r="U38" s="445"/>
      <c r="V38" s="446"/>
    </row>
    <row r="39" spans="1:31" s="54" customFormat="1" ht="50.1" customHeight="1" thickBot="1">
      <c r="A39" s="113"/>
      <c r="B39" s="439"/>
      <c r="C39" s="442"/>
      <c r="D39" s="113"/>
      <c r="E39" s="447" t="s">
        <v>68</v>
      </c>
      <c r="F39" s="448"/>
      <c r="G39" s="448"/>
      <c r="H39" s="448"/>
      <c r="I39" s="448"/>
      <c r="J39" s="449"/>
      <c r="K39" s="113"/>
      <c r="L39" s="85"/>
      <c r="M39" s="113"/>
      <c r="N39" s="444"/>
      <c r="O39" s="445"/>
      <c r="P39" s="445"/>
      <c r="Q39" s="445"/>
      <c r="R39" s="445"/>
      <c r="S39" s="445"/>
      <c r="T39" s="445"/>
      <c r="U39" s="445"/>
      <c r="V39" s="446"/>
    </row>
    <row r="40" spans="1:31" s="54" customFormat="1" ht="50.1" customHeight="1" thickBot="1">
      <c r="A40" s="113"/>
      <c r="B40" s="440"/>
      <c r="C40" s="443"/>
      <c r="D40" s="113"/>
      <c r="E40" s="447" t="s">
        <v>69</v>
      </c>
      <c r="F40" s="448"/>
      <c r="G40" s="448"/>
      <c r="H40" s="448"/>
      <c r="I40" s="448"/>
      <c r="J40" s="449"/>
      <c r="K40" s="113"/>
      <c r="L40" s="85"/>
      <c r="M40" s="113"/>
      <c r="N40" s="444"/>
      <c r="O40" s="445"/>
      <c r="P40" s="445"/>
      <c r="Q40" s="445"/>
      <c r="R40" s="445"/>
      <c r="S40" s="445"/>
      <c r="T40" s="445"/>
      <c r="U40" s="445"/>
      <c r="V40" s="446"/>
    </row>
    <row r="41" spans="1:31" ht="15" customHeight="1" thickBot="1">
      <c r="L41" s="119"/>
    </row>
    <row r="42" spans="1:31" s="54" customFormat="1" ht="50.1" customHeight="1" thickBot="1">
      <c r="A42" s="113"/>
      <c r="B42" s="438" t="s">
        <v>450</v>
      </c>
      <c r="C42" s="441" t="s">
        <v>258</v>
      </c>
      <c r="D42" s="113"/>
      <c r="E42" s="447" t="s">
        <v>72</v>
      </c>
      <c r="F42" s="448"/>
      <c r="G42" s="448"/>
      <c r="H42" s="448"/>
      <c r="I42" s="448"/>
      <c r="J42" s="449"/>
      <c r="K42" s="113"/>
      <c r="L42" s="85"/>
      <c r="M42" s="113"/>
      <c r="N42" s="444"/>
      <c r="O42" s="445"/>
      <c r="P42" s="445"/>
      <c r="Q42" s="445"/>
      <c r="R42" s="445"/>
      <c r="S42" s="445"/>
      <c r="T42" s="445"/>
      <c r="U42" s="445"/>
      <c r="V42" s="446"/>
    </row>
    <row r="43" spans="1:31" s="54" customFormat="1" ht="50.1" customHeight="1" thickBot="1">
      <c r="A43" s="113"/>
      <c r="B43" s="440"/>
      <c r="C43" s="443"/>
      <c r="D43" s="113"/>
      <c r="E43" s="447" t="s">
        <v>73</v>
      </c>
      <c r="F43" s="448"/>
      <c r="G43" s="448"/>
      <c r="H43" s="448"/>
      <c r="I43" s="448"/>
      <c r="J43" s="449"/>
      <c r="K43" s="113"/>
      <c r="L43" s="85"/>
      <c r="M43" s="113"/>
      <c r="N43" s="444"/>
      <c r="O43" s="445"/>
      <c r="P43" s="445"/>
      <c r="Q43" s="445"/>
      <c r="R43" s="445"/>
      <c r="S43" s="445"/>
      <c r="T43" s="445"/>
      <c r="U43" s="445"/>
      <c r="V43" s="446"/>
    </row>
    <row r="44" spans="1:31" ht="15.75" thickBot="1"/>
    <row r="45" spans="1:31" s="41" customFormat="1" ht="150" customHeight="1">
      <c r="A45" s="120"/>
      <c r="B45" s="214" t="s">
        <v>551</v>
      </c>
      <c r="C45" s="429"/>
      <c r="D45" s="430"/>
      <c r="E45" s="430"/>
      <c r="F45" s="430"/>
      <c r="G45" s="430"/>
      <c r="H45" s="430"/>
      <c r="I45" s="430"/>
      <c r="J45" s="430"/>
      <c r="K45" s="430"/>
      <c r="L45" s="431"/>
      <c r="M45" s="121"/>
      <c r="N45" s="213" t="s">
        <v>478</v>
      </c>
      <c r="O45" s="432"/>
      <c r="P45" s="433"/>
      <c r="Q45" s="433"/>
      <c r="R45" s="433"/>
      <c r="S45" s="433"/>
      <c r="T45" s="433"/>
      <c r="U45" s="433"/>
      <c r="V45" s="434"/>
      <c r="W45" s="88"/>
      <c r="X45" s="88"/>
      <c r="Y45" s="88"/>
      <c r="Z45" s="88"/>
      <c r="AA45" s="88"/>
      <c r="AB45" s="88"/>
      <c r="AC45" s="88"/>
      <c r="AD45" s="88"/>
      <c r="AE45" s="88"/>
    </row>
    <row r="46" spans="1:31" s="41" customFormat="1" ht="15.75" thickBot="1">
      <c r="A46" s="120"/>
      <c r="B46" s="122"/>
      <c r="C46" s="123"/>
      <c r="D46" s="123"/>
      <c r="E46" s="123"/>
      <c r="F46" s="123"/>
      <c r="G46" s="123"/>
      <c r="H46" s="123"/>
      <c r="I46" s="123"/>
      <c r="J46" s="123"/>
      <c r="K46" s="123"/>
      <c r="L46" s="123"/>
      <c r="M46" s="123"/>
      <c r="N46" s="123"/>
      <c r="O46" s="124"/>
      <c r="P46" s="122"/>
      <c r="Q46" s="122"/>
      <c r="R46" s="122"/>
      <c r="S46" s="123"/>
      <c r="T46" s="123"/>
      <c r="U46" s="123"/>
      <c r="V46" s="123"/>
      <c r="W46" s="90"/>
      <c r="X46" s="90"/>
      <c r="Y46" s="90"/>
      <c r="Z46" s="90"/>
      <c r="AA46" s="90"/>
      <c r="AB46" s="90"/>
      <c r="AC46" s="90"/>
      <c r="AD46" s="90"/>
      <c r="AE46" s="90"/>
    </row>
    <row r="47" spans="1:31" s="41" customFormat="1" ht="80.099999999999994" customHeight="1" thickBot="1">
      <c r="A47" s="120"/>
      <c r="B47" s="452" t="s">
        <v>489</v>
      </c>
      <c r="C47" s="453"/>
      <c r="D47" s="125"/>
      <c r="E47" s="454"/>
      <c r="F47" s="455"/>
      <c r="G47" s="455"/>
      <c r="H47" s="455"/>
      <c r="I47" s="455"/>
      <c r="J47" s="455"/>
      <c r="K47" s="455"/>
      <c r="L47" s="455"/>
      <c r="M47" s="455"/>
      <c r="N47" s="455"/>
      <c r="O47" s="455"/>
      <c r="P47" s="455"/>
      <c r="Q47" s="455"/>
      <c r="R47" s="455"/>
      <c r="S47" s="455"/>
      <c r="T47" s="455"/>
      <c r="U47" s="455"/>
      <c r="V47" s="456"/>
      <c r="W47" s="91"/>
      <c r="X47" s="91"/>
      <c r="Y47" s="91"/>
      <c r="Z47" s="91"/>
      <c r="AA47" s="91"/>
      <c r="AB47" s="91"/>
      <c r="AC47" s="91"/>
      <c r="AD47" s="91"/>
      <c r="AE47" s="91"/>
    </row>
    <row r="48" spans="1:31" s="41" customFormat="1" ht="15.75" thickBot="1">
      <c r="A48" s="120"/>
      <c r="B48" s="126"/>
      <c r="C48" s="122"/>
      <c r="D48" s="122"/>
      <c r="E48" s="122"/>
      <c r="F48" s="122"/>
      <c r="G48" s="122"/>
      <c r="H48" s="122"/>
      <c r="I48" s="122"/>
      <c r="J48" s="122"/>
      <c r="K48" s="122"/>
      <c r="L48" s="122"/>
      <c r="M48" s="122"/>
      <c r="N48" s="122"/>
      <c r="O48" s="122"/>
      <c r="P48" s="122"/>
      <c r="Q48" s="122"/>
      <c r="R48" s="122"/>
      <c r="S48" s="122"/>
      <c r="T48" s="122"/>
      <c r="U48" s="122"/>
      <c r="V48" s="122"/>
      <c r="W48" s="89"/>
      <c r="X48" s="89"/>
      <c r="Y48" s="89"/>
      <c r="Z48" s="89"/>
      <c r="AA48" s="89"/>
      <c r="AB48" s="89"/>
      <c r="AC48" s="89"/>
      <c r="AD48" s="89"/>
      <c r="AE48" s="89"/>
    </row>
    <row r="49" spans="1:31" s="41" customFormat="1" ht="80.099999999999994" customHeight="1" thickBot="1">
      <c r="A49" s="120"/>
      <c r="B49" s="424" t="s">
        <v>409</v>
      </c>
      <c r="C49" s="425"/>
      <c r="D49" s="125"/>
      <c r="E49" s="426"/>
      <c r="F49" s="427"/>
      <c r="G49" s="427"/>
      <c r="H49" s="427"/>
      <c r="I49" s="427"/>
      <c r="J49" s="427"/>
      <c r="K49" s="427"/>
      <c r="L49" s="427"/>
      <c r="M49" s="427"/>
      <c r="N49" s="427"/>
      <c r="O49" s="427"/>
      <c r="P49" s="427"/>
      <c r="Q49" s="427"/>
      <c r="R49" s="427"/>
      <c r="S49" s="427"/>
      <c r="T49" s="427"/>
      <c r="U49" s="427"/>
      <c r="V49" s="428"/>
      <c r="W49" s="91"/>
      <c r="X49" s="91"/>
      <c r="Y49" s="91"/>
      <c r="Z49" s="91"/>
      <c r="AA49" s="91"/>
      <c r="AB49" s="91"/>
      <c r="AC49" s="91"/>
      <c r="AD49" s="91"/>
      <c r="AE49" s="91"/>
    </row>
    <row r="50" spans="1:31" s="41" customFormat="1">
      <c r="A50" s="120"/>
      <c r="B50" s="120"/>
      <c r="C50" s="120"/>
      <c r="D50" s="120"/>
      <c r="E50" s="120"/>
      <c r="F50" s="120"/>
      <c r="G50" s="120"/>
      <c r="H50" s="120"/>
      <c r="I50" s="120"/>
      <c r="J50" s="120"/>
      <c r="K50" s="120"/>
      <c r="L50" s="120"/>
      <c r="M50" s="120"/>
      <c r="N50" s="120"/>
      <c r="O50" s="120"/>
      <c r="P50" s="120"/>
      <c r="Q50" s="120"/>
      <c r="R50" s="120"/>
      <c r="S50" s="120"/>
      <c r="T50" s="120"/>
      <c r="U50" s="120"/>
      <c r="V50" s="120"/>
    </row>
    <row r="51" spans="1:31" s="41" customFormat="1">
      <c r="A51" s="120"/>
      <c r="B51" s="120"/>
      <c r="C51" s="120"/>
      <c r="D51" s="120"/>
      <c r="E51" s="120"/>
      <c r="F51" s="120"/>
      <c r="G51" s="120"/>
      <c r="H51" s="120"/>
      <c r="I51" s="120"/>
      <c r="J51" s="120"/>
      <c r="K51" s="120"/>
      <c r="L51" s="120"/>
      <c r="M51" s="120"/>
      <c r="N51" s="120"/>
      <c r="O51" s="120"/>
      <c r="P51" s="120"/>
      <c r="Q51" s="120"/>
      <c r="R51" s="120"/>
      <c r="S51" s="120"/>
      <c r="T51" s="120"/>
      <c r="U51" s="120"/>
      <c r="V51" s="120"/>
    </row>
  </sheetData>
  <sheetProtection password="E2D6" sheet="1" objects="1" scenarios="1" selectLockedCells="1"/>
  <mergeCells count="85">
    <mergeCell ref="B8:E8"/>
    <mergeCell ref="C3:H3"/>
    <mergeCell ref="J3:L3"/>
    <mergeCell ref="N3:P3"/>
    <mergeCell ref="R3:U3"/>
    <mergeCell ref="C5:E5"/>
    <mergeCell ref="G5:J5"/>
    <mergeCell ref="L5:P5"/>
    <mergeCell ref="R5:U5"/>
    <mergeCell ref="B10:B14"/>
    <mergeCell ref="E10:J10"/>
    <mergeCell ref="N10:V10"/>
    <mergeCell ref="E11:J11"/>
    <mergeCell ref="N11:V11"/>
    <mergeCell ref="C12:C14"/>
    <mergeCell ref="E12:J12"/>
    <mergeCell ref="N12:V12"/>
    <mergeCell ref="E13:J13"/>
    <mergeCell ref="N13:V13"/>
    <mergeCell ref="E14:J14"/>
    <mergeCell ref="N14:V14"/>
    <mergeCell ref="B16:B20"/>
    <mergeCell ref="E16:J16"/>
    <mergeCell ref="N16:V16"/>
    <mergeCell ref="E17:J17"/>
    <mergeCell ref="N17:V17"/>
    <mergeCell ref="E18:J18"/>
    <mergeCell ref="N18:V18"/>
    <mergeCell ref="E19:J19"/>
    <mergeCell ref="N19:V19"/>
    <mergeCell ref="E20:J20"/>
    <mergeCell ref="N20:V20"/>
    <mergeCell ref="B27:B36"/>
    <mergeCell ref="E34:J34"/>
    <mergeCell ref="N34:V34"/>
    <mergeCell ref="B22:B25"/>
    <mergeCell ref="C22:C24"/>
    <mergeCell ref="E22:J22"/>
    <mergeCell ref="N22:V22"/>
    <mergeCell ref="E23:J23"/>
    <mergeCell ref="N23:V23"/>
    <mergeCell ref="E24:J24"/>
    <mergeCell ref="N24:V24"/>
    <mergeCell ref="E25:J25"/>
    <mergeCell ref="N25:V25"/>
    <mergeCell ref="N30:V30"/>
    <mergeCell ref="E32:J32"/>
    <mergeCell ref="N32:V32"/>
    <mergeCell ref="E40:J40"/>
    <mergeCell ref="N40:V40"/>
    <mergeCell ref="B42:B43"/>
    <mergeCell ref="C42:C43"/>
    <mergeCell ref="E42:J42"/>
    <mergeCell ref="N42:V42"/>
    <mergeCell ref="E43:J43"/>
    <mergeCell ref="N43:V43"/>
    <mergeCell ref="B38:B40"/>
    <mergeCell ref="C38:C40"/>
    <mergeCell ref="E38:J38"/>
    <mergeCell ref="N38:V38"/>
    <mergeCell ref="E39:J39"/>
    <mergeCell ref="N39:V39"/>
    <mergeCell ref="E27:J27"/>
    <mergeCell ref="N27:V27"/>
    <mergeCell ref="C28:C31"/>
    <mergeCell ref="E28:J28"/>
    <mergeCell ref="C32:C33"/>
    <mergeCell ref="E31:J31"/>
    <mergeCell ref="N31:V31"/>
    <mergeCell ref="N33:V33"/>
    <mergeCell ref="E33:J33"/>
    <mergeCell ref="E35:J35"/>
    <mergeCell ref="N35:V35"/>
    <mergeCell ref="E36:J36"/>
    <mergeCell ref="N36:V36"/>
    <mergeCell ref="N28:V28"/>
    <mergeCell ref="E29:J29"/>
    <mergeCell ref="N29:V29"/>
    <mergeCell ref="E30:J30"/>
    <mergeCell ref="B49:C49"/>
    <mergeCell ref="E49:V49"/>
    <mergeCell ref="B47:C47"/>
    <mergeCell ref="E47:V47"/>
    <mergeCell ref="C45:L45"/>
    <mergeCell ref="O45:V45"/>
  </mergeCells>
  <conditionalFormatting sqref="L27:L36">
    <cfRule type="cellIs" dxfId="416" priority="36" operator="equal">
      <formula>"M_C"</formula>
    </cfRule>
    <cfRule type="cellIs" dxfId="415" priority="37" operator="equal">
      <formula>"T_B_M"</formula>
    </cfRule>
    <cfRule type="cellIs" dxfId="414" priority="38" operator="equal">
      <formula>"M_S"</formula>
    </cfRule>
    <cfRule type="cellIs" dxfId="413" priority="39" operator="equal">
      <formula>"M_I"</formula>
    </cfRule>
  </conditionalFormatting>
  <conditionalFormatting sqref="G15:H15 G21:H21 G26:H26">
    <cfRule type="cellIs" dxfId="412" priority="34" operator="equal">
      <formula>"AUTO"</formula>
    </cfRule>
    <cfRule type="cellIs" dxfId="411" priority="35" operator="equal">
      <formula>"VISITE"</formula>
    </cfRule>
  </conditionalFormatting>
  <conditionalFormatting sqref="L10:L14">
    <cfRule type="cellIs" dxfId="410" priority="30" operator="equal">
      <formula>"M_C"</formula>
    </cfRule>
    <cfRule type="cellIs" dxfId="409" priority="31" operator="equal">
      <formula>"T_B_M"</formula>
    </cfRule>
    <cfRule type="cellIs" dxfId="408" priority="32" operator="equal">
      <formula>"M_S"</formula>
    </cfRule>
    <cfRule type="cellIs" dxfId="407" priority="33" operator="equal">
      <formula>"M_I"</formula>
    </cfRule>
  </conditionalFormatting>
  <conditionalFormatting sqref="L16:L20">
    <cfRule type="cellIs" dxfId="406" priority="26" operator="equal">
      <formula>"M_C"</formula>
    </cfRule>
    <cfRule type="cellIs" dxfId="405" priority="27" operator="equal">
      <formula>"T_B_M"</formula>
    </cfRule>
    <cfRule type="cellIs" dxfId="404" priority="28" operator="equal">
      <formula>"M_S"</formula>
    </cfRule>
    <cfRule type="cellIs" dxfId="403" priority="29" operator="equal">
      <formula>"M_I"</formula>
    </cfRule>
  </conditionalFormatting>
  <conditionalFormatting sqref="L22:L25">
    <cfRule type="cellIs" dxfId="402" priority="22" operator="equal">
      <formula>"M_C"</formula>
    </cfRule>
    <cfRule type="cellIs" dxfId="401" priority="23" operator="equal">
      <formula>"T_B_M"</formula>
    </cfRule>
    <cfRule type="cellIs" dxfId="400" priority="24" operator="equal">
      <formula>"M_S"</formula>
    </cfRule>
    <cfRule type="cellIs" dxfId="399" priority="25" operator="equal">
      <formula>"M_I"</formula>
    </cfRule>
  </conditionalFormatting>
  <conditionalFormatting sqref="L32:L36">
    <cfRule type="cellIs" dxfId="398" priority="18" operator="equal">
      <formula>"M_C"</formula>
    </cfRule>
    <cfRule type="cellIs" dxfId="397" priority="19" operator="equal">
      <formula>"T_B_M"</formula>
    </cfRule>
    <cfRule type="cellIs" dxfId="396" priority="20" operator="equal">
      <formula>"M_S"</formula>
    </cfRule>
    <cfRule type="cellIs" dxfId="395" priority="21" operator="equal">
      <formula>"M_I"</formula>
    </cfRule>
  </conditionalFormatting>
  <conditionalFormatting sqref="L38:L40">
    <cfRule type="cellIs" dxfId="394" priority="14" operator="equal">
      <formula>"M_C"</formula>
    </cfRule>
    <cfRule type="cellIs" dxfId="393" priority="15" operator="equal">
      <formula>"T_B_M"</formula>
    </cfRule>
    <cfRule type="cellIs" dxfId="392" priority="16" operator="equal">
      <formula>"M_S"</formula>
    </cfRule>
    <cfRule type="cellIs" dxfId="391" priority="17" operator="equal">
      <formula>"M_I"</formula>
    </cfRule>
  </conditionalFormatting>
  <conditionalFormatting sqref="L42:L43">
    <cfRule type="cellIs" dxfId="390" priority="10" operator="equal">
      <formula>"M_C"</formula>
    </cfRule>
    <cfRule type="cellIs" dxfId="389" priority="11" operator="equal">
      <formula>"T_B_M"</formula>
    </cfRule>
    <cfRule type="cellIs" dxfId="388" priority="12" operator="equal">
      <formula>"M_S"</formula>
    </cfRule>
    <cfRule type="cellIs" dxfId="387" priority="13" operator="equal">
      <formula>"M_I"</formula>
    </cfRule>
  </conditionalFormatting>
  <conditionalFormatting sqref="N3:P3">
    <cfRule type="cellIs" dxfId="386" priority="8" operator="equal">
      <formula>"AUTO_POS"</formula>
    </cfRule>
    <cfRule type="cellIs" dxfId="385" priority="9" operator="equal">
      <formula>"VISITE"</formula>
    </cfRule>
  </conditionalFormatting>
  <conditionalFormatting sqref="L10:L43">
    <cfRule type="cellIs" dxfId="384" priority="4" operator="equal">
      <formula>"TBM"</formula>
    </cfRule>
  </conditionalFormatting>
  <conditionalFormatting sqref="C45">
    <cfRule type="cellIs" dxfId="383" priority="1" operator="equal">
      <formula>"C3"</formula>
    </cfRule>
    <cfRule type="cellIs" dxfId="382" priority="2" operator="equal">
      <formula>"C2"</formula>
    </cfRule>
    <cfRule type="cellIs" dxfId="381" priority="3" operator="equal">
      <formula>"C1"</formula>
    </cfRule>
  </conditionalFormatting>
  <dataValidations count="1">
    <dataValidation type="list" allowBlank="1" showInputMessage="1" showErrorMessage="1" sqref="L10:L14 L16:L20 L22:L25 L27:L36 L38:L40 L42:L43" xr:uid="{00000000-0002-0000-0800-000000000000}">
      <formula1>L_NIVEAUX</formula1>
    </dataValidation>
  </dataValidations>
  <hyperlinks>
    <hyperlink ref="B8:E8" location="DESCRIPTEURS!A1" display="ACCES AUX DESCRIPTEURS" xr:uid="{00000000-0004-0000-08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24</vt:i4>
      </vt:variant>
      <vt:variant>
        <vt:lpstr>Plages nommées</vt:lpstr>
      </vt:variant>
      <vt:variant>
        <vt:i4>27</vt:i4>
      </vt:variant>
    </vt:vector>
  </HeadingPairs>
  <TitlesOfParts>
    <vt:vector size="51" baseType="lpstr">
      <vt:lpstr>A LIRE</vt:lpstr>
      <vt:lpstr>REFERENTIEL</vt:lpstr>
      <vt:lpstr>INFORMATIONS</vt:lpstr>
      <vt:lpstr>TA_1</vt:lpstr>
      <vt:lpstr>TA_2</vt:lpstr>
      <vt:lpstr>TA_3</vt:lpstr>
      <vt:lpstr>TA_4</vt:lpstr>
      <vt:lpstr>TA_5</vt:lpstr>
      <vt:lpstr>TA_6</vt:lpstr>
      <vt:lpstr>TA_7</vt:lpstr>
      <vt:lpstr>TA_8</vt:lpstr>
      <vt:lpstr>TA_9</vt:lpstr>
      <vt:lpstr>TA_10</vt:lpstr>
      <vt:lpstr>SYNTHESE</vt:lpstr>
      <vt:lpstr>SYNTHESE_GLOBALE</vt:lpstr>
      <vt:lpstr>EDITION_RAPPORT</vt:lpstr>
      <vt:lpstr>BILAN_PA</vt:lpstr>
      <vt:lpstr>BILAN_DU</vt:lpstr>
      <vt:lpstr>GESTION_COM</vt:lpstr>
      <vt:lpstr>DESCRIPTEURS</vt:lpstr>
      <vt:lpstr>DATA</vt:lpstr>
      <vt:lpstr>DATA_2</vt:lpstr>
      <vt:lpstr>COMMENTAIRES</vt:lpstr>
      <vt:lpstr>EVALUATION</vt:lpstr>
      <vt:lpstr>EVALUATION!L_ATTENDUS</vt:lpstr>
      <vt:lpstr>L_ATTENDUS</vt:lpstr>
      <vt:lpstr>L_CHOIX</vt:lpstr>
      <vt:lpstr>L_ETABLISSEMENTS</vt:lpstr>
      <vt:lpstr>L_INTERVENANTS</vt:lpstr>
      <vt:lpstr>L_NIVEAUX</vt:lpstr>
      <vt:lpstr>L_PARCOURS</vt:lpstr>
      <vt:lpstr>LC_CONTEXTE</vt:lpstr>
      <vt:lpstr>LC_ENSEIGNEMENT</vt:lpstr>
      <vt:lpstr>LC_FOC</vt:lpstr>
      <vt:lpstr>LC_FOC1</vt:lpstr>
      <vt:lpstr>LC_FOC2</vt:lpstr>
      <vt:lpstr>LC_FOC3</vt:lpstr>
      <vt:lpstr>LC_FOC4</vt:lpstr>
      <vt:lpstr>LC_FOC4A</vt:lpstr>
      <vt:lpstr>LC_FOC4B</vt:lpstr>
      <vt:lpstr>LC_SITES</vt:lpstr>
      <vt:lpstr>LC_TA</vt:lpstr>
      <vt:lpstr>LC_UNIV</vt:lpstr>
      <vt:lpstr>TAB_COMPETENCES</vt:lpstr>
      <vt:lpstr>TAB_DES_NIV_1</vt:lpstr>
      <vt:lpstr>TAB_DES_NIV_2</vt:lpstr>
      <vt:lpstr>TABLE_COM</vt:lpstr>
      <vt:lpstr>TABLE_EVAL</vt:lpstr>
      <vt:lpstr>TABLE_INFO</vt:lpstr>
      <vt:lpstr>TABLE_SYNTHESE</vt:lpstr>
      <vt:lpstr>TYPE_LECTURE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VILERS PIERRE</dc:creator>
  <cp:lastModifiedBy>HAMRENE SOPHIA</cp:lastModifiedBy>
  <cp:lastPrinted>2019-07-09T13:22:14Z</cp:lastPrinted>
  <dcterms:created xsi:type="dcterms:W3CDTF">2017-06-08T08:23:00Z</dcterms:created>
  <dcterms:modified xsi:type="dcterms:W3CDTF">2020-08-27T08:23:44Z</dcterms:modified>
</cp:coreProperties>
</file>